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DATOS SONIA\DESCARGAS\"/>
    </mc:Choice>
  </mc:AlternateContent>
  <xr:revisionPtr revIDLastSave="0" documentId="8_{5B998F37-B38A-46BC-8F40-91DF8BE19132}" xr6:coauthVersionLast="47" xr6:coauthVersionMax="47" xr10:uidLastSave="{00000000-0000-0000-0000-000000000000}"/>
  <bookViews>
    <workbookView xWindow="28680" yWindow="-120" windowWidth="19440" windowHeight="14880" firstSheet="1" activeTab="1" xr2:uid="{00000000-000D-0000-FFFF-FFFF00000000}"/>
  </bookViews>
  <sheets>
    <sheet name="Nombres" sheetId="1" state="hidden" r:id="rId1"/>
    <sheet name="INDICE" sheetId="2" r:id="rId2"/>
    <sheet name="Cuenta de Resultados" sheetId="3" r:id="rId3"/>
    <sheet name="Balance" sheetId="4" r:id="rId4"/>
    <sheet name="España" sheetId="5" r:id="rId5"/>
    <sheet name="Mexico" sheetId="6" r:id="rId6"/>
    <sheet name="Turquia" sheetId="7" r:id="rId7"/>
    <sheet name="AdS" sheetId="8" r:id="rId8"/>
    <sheet name="Argentina" sheetId="9" r:id="rId9"/>
    <sheet name="Chile" sheetId="10" r:id="rId10"/>
    <sheet name="Colombia" sheetId="11" r:id="rId11"/>
    <sheet name="Peru" sheetId="12" r:id="rId12"/>
    <sheet name="Resto de Negocios" sheetId="13" r:id="rId13"/>
    <sheet name="Centro Corporativo" sheetId="14" r:id="rId14"/>
    <sheet name="Corporate &amp; Investment Banking" sheetId="15" r:id="rId15"/>
    <sheet name="Eficiencia" sheetId="16" r:id="rId16"/>
    <sheet name="Mora,cobertura,coste de riesgo" sheetId="18" r:id="rId17"/>
    <sheet name="Empleados, oficinas y cajeros" sheetId="19" r:id="rId18"/>
    <sheet name="Diferenciales" sheetId="21" r:id="rId19"/>
    <sheet name="APRs" sheetId="22" r:id="rId20"/>
    <sheet name="ALCO" sheetId="25"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123Graph_ACURRENT" hidden="1">#N/A</definedName>
    <definedName name="__123Graph_BCURRENT" hidden="1">#N/A</definedName>
    <definedName name="__123Graph_CCURRENT" hidden="1">#N/A</definedName>
    <definedName name="__123Graph_DCURRENT" hidden="1">#N/A</definedName>
    <definedName name="__123Graph_ECURRENT" hidden="1">#N/A</definedName>
    <definedName name="__123Graph_FCURRENT" hidden="1">#N/A</definedName>
    <definedName name="_13__123Graph_ACHART_3" localSheetId="3" hidden="1">[1]DepMix!#REF!</definedName>
    <definedName name="_13__123Graph_ACHART_3" localSheetId="13" hidden="1">[1]DepMix!#REF!</definedName>
    <definedName name="_13__123Graph_ACHART_3" localSheetId="14" hidden="1">[1]DepMix!#REF!</definedName>
    <definedName name="_13__123Graph_ACHART_3" hidden="1">[1]DepMix!#REF!</definedName>
    <definedName name="_26__123Graph_ACHART_4" localSheetId="3" hidden="1">[1]DepMix!#REF!</definedName>
    <definedName name="_26__123Graph_ACHART_4" localSheetId="13" hidden="1">[1]DepMix!#REF!</definedName>
    <definedName name="_26__123Graph_ACHART_4" localSheetId="14" hidden="1">[1]DepMix!#REF!</definedName>
    <definedName name="_26__123Graph_ACHART_4" hidden="1">[1]DepMix!#REF!</definedName>
    <definedName name="_39__123Graph_BCHART_4" localSheetId="3" hidden="1">[2]NII!#REF!</definedName>
    <definedName name="_39__123Graph_BCHART_4" localSheetId="13" hidden="1">[2]NII!#REF!</definedName>
    <definedName name="_39__123Graph_BCHART_4" localSheetId="14" hidden="1">[2]NII!#REF!</definedName>
    <definedName name="_39__123Graph_BCHART_4" hidden="1">[2]NII!#REF!</definedName>
    <definedName name="_52__123Graph_CCHART_3" localSheetId="3" hidden="1">[1]DepMix!#REF!</definedName>
    <definedName name="_52__123Graph_CCHART_3" localSheetId="13" hidden="1">[1]DepMix!#REF!</definedName>
    <definedName name="_52__123Graph_CCHART_3" localSheetId="14" hidden="1">[1]DepMix!#REF!</definedName>
    <definedName name="_52__123Graph_CCHART_3" hidden="1">[1]DepMix!#REF!</definedName>
    <definedName name="_65__123Graph_CCHART_4" localSheetId="3" hidden="1">[1]DepMix!#REF!</definedName>
    <definedName name="_65__123Graph_CCHART_4" localSheetId="13" hidden="1">[1]DepMix!#REF!</definedName>
    <definedName name="_65__123Graph_CCHART_4" localSheetId="14" hidden="1">[1]DepMix!#REF!</definedName>
    <definedName name="_65__123Graph_CCHART_4" hidden="1">[1]DepMix!#REF!</definedName>
    <definedName name="_Fill" localSheetId="7" hidden="1">#REF!</definedName>
    <definedName name="_Fill" localSheetId="19" hidden="1">#REF!</definedName>
    <definedName name="_Fill" localSheetId="8" hidden="1">#REF!</definedName>
    <definedName name="_Fill" localSheetId="3" hidden="1">#REF!</definedName>
    <definedName name="_Fill" localSheetId="13" hidden="1">#REF!</definedName>
    <definedName name="_Fill" localSheetId="9" hidden="1">#REF!</definedName>
    <definedName name="_Fill" localSheetId="10" hidden="1">#REF!</definedName>
    <definedName name="_Fill" localSheetId="14" hidden="1">#REF!</definedName>
    <definedName name="_Fill" localSheetId="2" hidden="1">#REF!</definedName>
    <definedName name="_Fill" localSheetId="18" hidden="1">#REF!</definedName>
    <definedName name="_Fill" localSheetId="15" hidden="1">#REF!</definedName>
    <definedName name="_Fill" localSheetId="4" hidden="1">#REF!</definedName>
    <definedName name="_Fill" localSheetId="1" hidden="1">#REF!</definedName>
    <definedName name="_Fill" localSheetId="5" hidden="1">#REF!</definedName>
    <definedName name="_Fill" localSheetId="16" hidden="1">#REF!</definedName>
    <definedName name="_Fill" localSheetId="11" hidden="1">#REF!</definedName>
    <definedName name="_Fill" localSheetId="12" hidden="1">#REF!</definedName>
    <definedName name="_Fill" localSheetId="6" hidden="1">#REF!</definedName>
    <definedName name="_Fill" hidden="1">#REF!</definedName>
    <definedName name="_xlnm._FilterDatabase" hidden="1">'[3]Pg 24 - Non-Accrual'!$A$86:$G$97</definedName>
    <definedName name="_Key1" localSheetId="3" hidden="1">#REF!</definedName>
    <definedName name="_Key1" localSheetId="13" hidden="1">#REF!</definedName>
    <definedName name="_Key1" localSheetId="14" hidden="1">#REF!</definedName>
    <definedName name="_Key1" hidden="1">#REF!</definedName>
    <definedName name="_Order1" hidden="1">255</definedName>
    <definedName name="_Order2" hidden="1">255</definedName>
    <definedName name="_r">[4]MEXICO!$R$90:$R$167</definedName>
    <definedName name="_Regression_Out" localSheetId="3" hidden="1">#REF!</definedName>
    <definedName name="_Regression_Out" localSheetId="13" hidden="1">#REF!</definedName>
    <definedName name="_Regression_Out" localSheetId="14" hidden="1">#REF!</definedName>
    <definedName name="_Regression_Out" hidden="1">#REF!</definedName>
    <definedName name="_Regression_X" localSheetId="3" hidden="1">#REF!</definedName>
    <definedName name="_Regression_X" localSheetId="13" hidden="1">#REF!</definedName>
    <definedName name="_Regression_X" localSheetId="14" hidden="1">#REF!</definedName>
    <definedName name="_Regression_X" hidden="1">#REF!</definedName>
    <definedName name="_Sort" localSheetId="3" hidden="1">#REF!</definedName>
    <definedName name="_Sort" localSheetId="13" hidden="1">#REF!</definedName>
    <definedName name="_Sort" localSheetId="14" hidden="1">#REF!</definedName>
    <definedName name="_Sort" hidden="1">#REF!</definedName>
    <definedName name="AS2DocOpenMode" hidden="1">"AS2DocumentEdit"</definedName>
    <definedName name="AS2HasNoAutoHeaderFooter" hidden="1">" "</definedName>
    <definedName name="_xlnm.Database">#REF!</definedName>
    <definedName name="BLPH10001" localSheetId="19" hidden="1">[5]Datos!$G$4</definedName>
    <definedName name="BLPH10001" localSheetId="18" hidden="1">[6]Datos!$G$4</definedName>
    <definedName name="BLPH10001" localSheetId="15" hidden="1">[5]Datos!$G$4</definedName>
    <definedName name="BLPH10001" localSheetId="1" hidden="1">[6]Datos!$G$4</definedName>
    <definedName name="BLPH10001" localSheetId="16" hidden="1">[5]Datos!$G$4</definedName>
    <definedName name="BLPH10001" hidden="1">[7]Datos!$G$4</definedName>
    <definedName name="BLPH10002" localSheetId="19" hidden="1">[5]Datos!$O$4</definedName>
    <definedName name="BLPH10002" localSheetId="18" hidden="1">[6]Datos!$O$4</definedName>
    <definedName name="BLPH10002" localSheetId="15" hidden="1">[5]Datos!$O$4</definedName>
    <definedName name="BLPH10002" localSheetId="1" hidden="1">[6]Datos!$O$4</definedName>
    <definedName name="BLPH10002" localSheetId="16" hidden="1">[5]Datos!$O$4</definedName>
    <definedName name="BLPH10002" hidden="1">[7]Datos!$O$4</definedName>
    <definedName name="BLPH10003" localSheetId="19" hidden="1">[5]Datos!$E$4</definedName>
    <definedName name="BLPH10003" localSheetId="18" hidden="1">[6]Datos!$E$4</definedName>
    <definedName name="BLPH10003" localSheetId="15" hidden="1">[5]Datos!$E$4</definedName>
    <definedName name="BLPH10003" localSheetId="1" hidden="1">[6]Datos!$E$4</definedName>
    <definedName name="BLPH10003" localSheetId="16" hidden="1">[5]Datos!$E$4</definedName>
    <definedName name="BLPH10003" hidden="1">[7]Datos!$E$4</definedName>
    <definedName name="BLPH10004" localSheetId="19" hidden="1">[5]Datos!$M$4</definedName>
    <definedName name="BLPH10004" localSheetId="18" hidden="1">[6]Datos!$M$4</definedName>
    <definedName name="BLPH10004" localSheetId="15" hidden="1">[5]Datos!$M$4</definedName>
    <definedName name="BLPH10004" localSheetId="1" hidden="1">[6]Datos!$M$4</definedName>
    <definedName name="BLPH10004" localSheetId="16" hidden="1">[5]Datos!$M$4</definedName>
    <definedName name="BLPH10004" hidden="1">[7]Datos!$M$4</definedName>
    <definedName name="BLPH10005" localSheetId="19" hidden="1">[5]Datos!$A$4</definedName>
    <definedName name="BLPH10005" localSheetId="18" hidden="1">[6]Datos!$A$4</definedName>
    <definedName name="BLPH10005" localSheetId="15" hidden="1">[5]Datos!$A$4</definedName>
    <definedName name="BLPH10005" localSheetId="1" hidden="1">[6]Datos!$A$4</definedName>
    <definedName name="BLPH10005" localSheetId="16" hidden="1">[5]Datos!$A$4</definedName>
    <definedName name="BLPH10005" hidden="1">[7]Datos!$A$4</definedName>
    <definedName name="BLPH10006" localSheetId="19" hidden="1">[5]Datos!$C$4</definedName>
    <definedName name="BLPH10006" localSheetId="18" hidden="1">[6]Datos!$C$4</definedName>
    <definedName name="BLPH10006" localSheetId="15" hidden="1">[5]Datos!$C$4</definedName>
    <definedName name="BLPH10006" localSheetId="1" hidden="1">[6]Datos!$C$4</definedName>
    <definedName name="BLPH10006" localSheetId="16" hidden="1">[5]Datos!$C$4</definedName>
    <definedName name="BLPH10006" hidden="1">[7]Datos!$C$4</definedName>
    <definedName name="BLPH10007" localSheetId="19" hidden="1">[5]Datos!$K$4</definedName>
    <definedName name="BLPH10007" localSheetId="18" hidden="1">[6]Datos!$K$4</definedName>
    <definedName name="BLPH10007" localSheetId="15" hidden="1">[5]Datos!$K$4</definedName>
    <definedName name="BLPH10007" localSheetId="1" hidden="1">[6]Datos!$K$4</definedName>
    <definedName name="BLPH10007" localSheetId="16" hidden="1">[5]Datos!$K$4</definedName>
    <definedName name="BLPH10007" hidden="1">[7]Datos!$K$4</definedName>
    <definedName name="BLPH10008" localSheetId="19" hidden="1">[5]Datos!$I$4</definedName>
    <definedName name="BLPH10008" localSheetId="18" hidden="1">[6]Datos!$I$4</definedName>
    <definedName name="BLPH10008" localSheetId="15" hidden="1">[5]Datos!$I$4</definedName>
    <definedName name="BLPH10008" localSheetId="1" hidden="1">[6]Datos!$I$4</definedName>
    <definedName name="BLPH10008" localSheetId="16" hidden="1">[5]Datos!$I$4</definedName>
    <definedName name="BLPH10008" hidden="1">[7]Datos!$I$4</definedName>
    <definedName name="BLPH10009" localSheetId="19" hidden="1">[5]Datos!$S$4</definedName>
    <definedName name="BLPH10009" localSheetId="18" hidden="1">[6]Datos!$S$4</definedName>
    <definedName name="BLPH10009" localSheetId="15" hidden="1">[5]Datos!$S$4</definedName>
    <definedName name="BLPH10009" localSheetId="1" hidden="1">[6]Datos!$S$4</definedName>
    <definedName name="BLPH10009" localSheetId="16" hidden="1">[5]Datos!$S$4</definedName>
    <definedName name="BLPH10009" hidden="1">[7]Datos!$S$4</definedName>
    <definedName name="BLPH10010" localSheetId="19" hidden="1">[5]Datos!$Q$4</definedName>
    <definedName name="BLPH10010" localSheetId="18" hidden="1">[6]Datos!$Q$4</definedName>
    <definedName name="BLPH10010" localSheetId="15" hidden="1">[5]Datos!$Q$4</definedName>
    <definedName name="BLPH10010" localSheetId="1" hidden="1">[6]Datos!$Q$4</definedName>
    <definedName name="BLPH10010" localSheetId="16" hidden="1">[5]Datos!$Q$4</definedName>
    <definedName name="BLPH10010" hidden="1">[7]Datos!$Q$4</definedName>
    <definedName name="cambio_base">'[4]#¡REF'!$BK$9</definedName>
    <definedName name="cd" hidden="1">{#N/A,#N/A,FALSE,"EDO. DE RESULTADOS";#N/A,#N/A,FALSE,"CAMBIOS";#N/A,#N/A,FALSE,"COM - VTA";#N/A,#N/A,FALSE,"DIVIDENDOS";#N/A,#N/A,FALSE,"OTROS ING. DE OP.";#N/A,#N/A,FALSE,"GASTOS DE PERSONAL";#N/A,#N/A,FALSE,"RENTAS";#N/A,#N/A,FALSE,"OTROS GASTOS";#N/A,#N/A,FALSE,"DEP. Y AMO.";#N/A,#N/A,FALSE,"OTROS PROD."}</definedName>
    <definedName name="cd_1" hidden="1">{#N/A,#N/A,FALSE,"EDO. DE RESULTADOS";#N/A,#N/A,FALSE,"CAMBIOS";#N/A,#N/A,FALSE,"COM - VTA";#N/A,#N/A,FALSE,"DIVIDENDOS";#N/A,#N/A,FALSE,"OTROS ING. DE OP.";#N/A,#N/A,FALSE,"GASTOS DE PERSONAL";#N/A,#N/A,FALSE,"RENTAS";#N/A,#N/A,FALSE,"OTROS GASTOS";#N/A,#N/A,FALSE,"DEP. Y AMO.";#N/A,#N/A,FALSE,"OTROS PROD."}</definedName>
    <definedName name="cd_1_1" hidden="1">{#N/A,#N/A,FALSE,"EDO. DE RESULTADOS";#N/A,#N/A,FALSE,"CAMBIOS";#N/A,#N/A,FALSE,"COM - VTA";#N/A,#N/A,FALSE,"DIVIDENDOS";#N/A,#N/A,FALSE,"OTROS ING. DE OP.";#N/A,#N/A,FALSE,"GASTOS DE PERSONAL";#N/A,#N/A,FALSE,"RENTAS";#N/A,#N/A,FALSE,"OTROS GASTOS";#N/A,#N/A,FALSE,"DEP. Y AMO.";#N/A,#N/A,FALSE,"OTROS PROD."}</definedName>
    <definedName name="cd_1_1_1" hidden="1">{#N/A,#N/A,FALSE,"EDO. DE RESULTADOS";#N/A,#N/A,FALSE,"CAMBIOS";#N/A,#N/A,FALSE,"COM - VTA";#N/A,#N/A,FALSE,"DIVIDENDOS";#N/A,#N/A,FALSE,"OTROS ING. DE OP.";#N/A,#N/A,FALSE,"GASTOS DE PERSONAL";#N/A,#N/A,FALSE,"RENTAS";#N/A,#N/A,FALSE,"OTROS GASTOS";#N/A,#N/A,FALSE,"DEP. Y AMO.";#N/A,#N/A,FALSE,"OTROS PROD."}</definedName>
    <definedName name="cd_1_1_2" hidden="1">{#N/A,#N/A,FALSE,"EDO. DE RESULTADOS";#N/A,#N/A,FALSE,"CAMBIOS";#N/A,#N/A,FALSE,"COM - VTA";#N/A,#N/A,FALSE,"DIVIDENDOS";#N/A,#N/A,FALSE,"OTROS ING. DE OP.";#N/A,#N/A,FALSE,"GASTOS DE PERSONAL";#N/A,#N/A,FALSE,"RENTAS";#N/A,#N/A,FALSE,"OTROS GASTOS";#N/A,#N/A,FALSE,"DEP. Y AMO.";#N/A,#N/A,FALSE,"OTROS PROD."}</definedName>
    <definedName name="cd_1_2" hidden="1">{#N/A,#N/A,FALSE,"EDO. DE RESULTADOS";#N/A,#N/A,FALSE,"CAMBIOS";#N/A,#N/A,FALSE,"COM - VTA";#N/A,#N/A,FALSE,"DIVIDENDOS";#N/A,#N/A,FALSE,"OTROS ING. DE OP.";#N/A,#N/A,FALSE,"GASTOS DE PERSONAL";#N/A,#N/A,FALSE,"RENTAS";#N/A,#N/A,FALSE,"OTROS GASTOS";#N/A,#N/A,FALSE,"DEP. Y AMO.";#N/A,#N/A,FALSE,"OTROS PROD."}</definedName>
    <definedName name="cd_1_3" hidden="1">{#N/A,#N/A,FALSE,"EDO. DE RESULTADOS";#N/A,#N/A,FALSE,"CAMBIOS";#N/A,#N/A,FALSE,"COM - VTA";#N/A,#N/A,FALSE,"DIVIDENDOS";#N/A,#N/A,FALSE,"OTROS ING. DE OP.";#N/A,#N/A,FALSE,"GASTOS DE PERSONAL";#N/A,#N/A,FALSE,"RENTAS";#N/A,#N/A,FALSE,"OTROS GASTOS";#N/A,#N/A,FALSE,"DEP. Y AMO.";#N/A,#N/A,FALSE,"OTROS PROD."}</definedName>
    <definedName name="cd_2" hidden="1">{#N/A,#N/A,FALSE,"EDO. DE RESULTADOS";#N/A,#N/A,FALSE,"CAMBIOS";#N/A,#N/A,FALSE,"COM - VTA";#N/A,#N/A,FALSE,"DIVIDENDOS";#N/A,#N/A,FALSE,"OTROS ING. DE OP.";#N/A,#N/A,FALSE,"GASTOS DE PERSONAL";#N/A,#N/A,FALSE,"RENTAS";#N/A,#N/A,FALSE,"OTROS GASTOS";#N/A,#N/A,FALSE,"DEP. Y AMO.";#N/A,#N/A,FALSE,"OTROS PROD."}</definedName>
    <definedName name="cd_2_1" hidden="1">{#N/A,#N/A,FALSE,"EDO. DE RESULTADOS";#N/A,#N/A,FALSE,"CAMBIOS";#N/A,#N/A,FALSE,"COM - VTA";#N/A,#N/A,FALSE,"DIVIDENDOS";#N/A,#N/A,FALSE,"OTROS ING. DE OP.";#N/A,#N/A,FALSE,"GASTOS DE PERSONAL";#N/A,#N/A,FALSE,"RENTAS";#N/A,#N/A,FALSE,"OTROS GASTOS";#N/A,#N/A,FALSE,"DEP. Y AMO.";#N/A,#N/A,FALSE,"OTROS PROD."}</definedName>
    <definedName name="cd_2_2" hidden="1">{#N/A,#N/A,FALSE,"EDO. DE RESULTADOS";#N/A,#N/A,FALSE,"CAMBIOS";#N/A,#N/A,FALSE,"COM - VTA";#N/A,#N/A,FALSE,"DIVIDENDOS";#N/A,#N/A,FALSE,"OTROS ING. DE OP.";#N/A,#N/A,FALSE,"GASTOS DE PERSONAL";#N/A,#N/A,FALSE,"RENTAS";#N/A,#N/A,FALSE,"OTROS GASTOS";#N/A,#N/A,FALSE,"DEP. Y AMO.";#N/A,#N/A,FALSE,"OTROS PROD."}</definedName>
    <definedName name="cd_3" hidden="1">{#N/A,#N/A,FALSE,"EDO. DE RESULTADOS";#N/A,#N/A,FALSE,"CAMBIOS";#N/A,#N/A,FALSE,"COM - VTA";#N/A,#N/A,FALSE,"DIVIDENDOS";#N/A,#N/A,FALSE,"OTROS ING. DE OP.";#N/A,#N/A,FALSE,"GASTOS DE PERSONAL";#N/A,#N/A,FALSE,"RENTAS";#N/A,#N/A,FALSE,"OTROS GASTOS";#N/A,#N/A,FALSE,"DEP. Y AMO.";#N/A,#N/A,FALSE,"OTROS PROD."}</definedName>
    <definedName name="cd_4" hidden="1">{#N/A,#N/A,FALSE,"EDO. DE RESULTADOS";#N/A,#N/A,FALSE,"CAMBIOS";#N/A,#N/A,FALSE,"COM - VTA";#N/A,#N/A,FALSE,"DIVIDENDOS";#N/A,#N/A,FALSE,"OTROS ING. DE OP.";#N/A,#N/A,FALSE,"GASTOS DE PERSONAL";#N/A,#N/A,FALSE,"RENTAS";#N/A,#N/A,FALSE,"OTROS GASTOS";#N/A,#N/A,FALSE,"DEP. Y AMO.";#N/A,#N/A,FALSE,"OTROS PROD."}</definedName>
    <definedName name="church"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DD">#REF!</definedName>
    <definedName name="ddddddddddddddd">#REF!</definedName>
    <definedName name="ddede" hidden="1">{#N/A,#N/A,FALSE,"OBLIG.S-CAPITAL"}</definedName>
    <definedName name="ddede_1" hidden="1">{#N/A,#N/A,FALSE,"OBLIG.S-CAPITAL"}</definedName>
    <definedName name="ddede_1_1" hidden="1">{#N/A,#N/A,FALSE,"OBLIG.S-CAPITAL"}</definedName>
    <definedName name="ddede_1_1_1" hidden="1">{#N/A,#N/A,FALSE,"OBLIG.S-CAPITAL"}</definedName>
    <definedName name="ddede_1_1_2" hidden="1">{#N/A,#N/A,FALSE,"OBLIG.S-CAPITAL"}</definedName>
    <definedName name="ddede_1_2" hidden="1">{#N/A,#N/A,FALSE,"OBLIG.S-CAPITAL"}</definedName>
    <definedName name="ddede_1_3" hidden="1">{#N/A,#N/A,FALSE,"OBLIG.S-CAPITAL"}</definedName>
    <definedName name="ddede_2" hidden="1">{#N/A,#N/A,FALSE,"OBLIG.S-CAPITAL"}</definedName>
    <definedName name="ddede_2_1" hidden="1">{#N/A,#N/A,FALSE,"OBLIG.S-CAPITAL"}</definedName>
    <definedName name="ddede_2_2" hidden="1">{#N/A,#N/A,FALSE,"OBLIG.S-CAPITAL"}</definedName>
    <definedName name="ddede_3" hidden="1">{#N/A,#N/A,FALSE,"OBLIG.S-CAPITAL"}</definedName>
    <definedName name="ddede_4" hidden="1">{#N/A,#N/A,FALSE,"OBLIG.S-CAPITAL"}</definedName>
    <definedName name="ddfaffd" localSheetId="3" hidden="1">#REF!</definedName>
    <definedName name="ddfaffd" localSheetId="13" hidden="1">#REF!</definedName>
    <definedName name="ddfaffd" localSheetId="14" hidden="1">#REF!</definedName>
    <definedName name="ddfaffd" hidden="1">#REF!</definedName>
    <definedName name="dññd" localSheetId="3" hidden="1">#REF!</definedName>
    <definedName name="dññd" localSheetId="13" hidden="1">#REF!</definedName>
    <definedName name="dññd" localSheetId="14" hidden="1">#REF!</definedName>
    <definedName name="dññd" hidden="1">#REF!</definedName>
    <definedName name="e" hidden="1">{#N/A,#N/A,FALSE,"SUBSIDIARIAS"}</definedName>
    <definedName name="e_1" hidden="1">{#N/A,#N/A,FALSE,"SUBSIDIARIAS"}</definedName>
    <definedName name="e_1_1" hidden="1">{#N/A,#N/A,FALSE,"SUBSIDIARIAS"}</definedName>
    <definedName name="e_1_1_1" hidden="1">{#N/A,#N/A,FALSE,"SUBSIDIARIAS"}</definedName>
    <definedName name="e_1_1_2" hidden="1">{#N/A,#N/A,FALSE,"SUBSIDIARIAS"}</definedName>
    <definedName name="e_1_2" hidden="1">{#N/A,#N/A,FALSE,"SUBSIDIARIAS"}</definedName>
    <definedName name="e_1_3" hidden="1">{#N/A,#N/A,FALSE,"SUBSIDIARIAS"}</definedName>
    <definedName name="e_2" hidden="1">{#N/A,#N/A,FALSE,"SUBSIDIARIAS"}</definedName>
    <definedName name="e_2_1" hidden="1">{#N/A,#N/A,FALSE,"SUBSIDIARIAS"}</definedName>
    <definedName name="e_2_2" hidden="1">{#N/A,#N/A,FALSE,"SUBSIDIARIAS"}</definedName>
    <definedName name="e_3" hidden="1">{#N/A,#N/A,FALSE,"SUBSIDIARIAS"}</definedName>
    <definedName name="e_4" hidden="1">{#N/A,#N/A,FALSE,"SUBSIDIARIAS"}</definedName>
    <definedName name="edo_res" hidden="1">{#N/A,#N/A,FALSE,"ING. EXT."}</definedName>
    <definedName name="edo_res_1" hidden="1">{#N/A,#N/A,FALSE,"ING. EXT."}</definedName>
    <definedName name="edo_res_1_1" hidden="1">{#N/A,#N/A,FALSE,"ING. EXT."}</definedName>
    <definedName name="edo_res_1_1_1" hidden="1">{#N/A,#N/A,FALSE,"ING. EXT."}</definedName>
    <definedName name="edo_res_1_1_2" hidden="1">{#N/A,#N/A,FALSE,"ING. EXT."}</definedName>
    <definedName name="edo_res_1_2" hidden="1">{#N/A,#N/A,FALSE,"ING. EXT."}</definedName>
    <definedName name="edo_res_1_3" hidden="1">{#N/A,#N/A,FALSE,"ING. EXT."}</definedName>
    <definedName name="edo_res_2" hidden="1">{#N/A,#N/A,FALSE,"ING. EXT."}</definedName>
    <definedName name="edo_res_2_1" hidden="1">{#N/A,#N/A,FALSE,"ING. EXT."}</definedName>
    <definedName name="edo_res_2_2" hidden="1">{#N/A,#N/A,FALSE,"ING. EXT."}</definedName>
    <definedName name="edo_res_3" hidden="1">{#N/A,#N/A,FALSE,"ING. EXT."}</definedName>
    <definedName name="edo_res_4" hidden="1">{#N/A,#N/A,FALSE,"ING. EXT."}</definedName>
    <definedName name="ENE" hidden="1">#N/A</definedName>
    <definedName name="FILL" localSheetId="3" hidden="1">#REF!</definedName>
    <definedName name="FILL" localSheetId="13" hidden="1">#REF!</definedName>
    <definedName name="FILL" localSheetId="14" hidden="1">#REF!</definedName>
    <definedName name="FILL" hidden="1">#REF!</definedName>
    <definedName name="Gpo_gstos" hidden="1">{#N/A,#N/A,FALSE,"SUBSIDIARIAS"}</definedName>
    <definedName name="Gpo_gstos_1" hidden="1">{#N/A,#N/A,FALSE,"SUBSIDIARIAS"}</definedName>
    <definedName name="Gpo_gstos_1_1" hidden="1">{#N/A,#N/A,FALSE,"SUBSIDIARIAS"}</definedName>
    <definedName name="Gpo_gstos_1_1_1" hidden="1">{#N/A,#N/A,FALSE,"SUBSIDIARIAS"}</definedName>
    <definedName name="Gpo_gstos_1_1_2" hidden="1">{#N/A,#N/A,FALSE,"SUBSIDIARIAS"}</definedName>
    <definedName name="Gpo_gstos_1_2" hidden="1">{#N/A,#N/A,FALSE,"SUBSIDIARIAS"}</definedName>
    <definedName name="Gpo_gstos_1_3" hidden="1">{#N/A,#N/A,FALSE,"SUBSIDIARIAS"}</definedName>
    <definedName name="Gpo_gstos_2" hidden="1">{#N/A,#N/A,FALSE,"SUBSIDIARIAS"}</definedName>
    <definedName name="Gpo_gstos_2_1" hidden="1">{#N/A,#N/A,FALSE,"SUBSIDIARIAS"}</definedName>
    <definedName name="Gpo_gstos_2_2" hidden="1">{#N/A,#N/A,FALSE,"SUBSIDIARIAS"}</definedName>
    <definedName name="Gpo_gstos_3" hidden="1">{#N/A,#N/A,FALSE,"SUBSIDIARIAS"}</definedName>
    <definedName name="Gpo_gstos_4" hidden="1">{#N/A,#N/A,FALSE,"SUBSIDIARIAS"}</definedName>
    <definedName name="h" hidden="1">{#N/A,#N/A,FALSE,"ING. EXT."}</definedName>
    <definedName name="h_1" hidden="1">{#N/A,#N/A,FALSE,"ING. EXT."}</definedName>
    <definedName name="h_1_1" hidden="1">{#N/A,#N/A,FALSE,"ING. EXT."}</definedName>
    <definedName name="h_1_1_1" hidden="1">{#N/A,#N/A,FALSE,"ING. EXT."}</definedName>
    <definedName name="h_1_1_2" hidden="1">{#N/A,#N/A,FALSE,"ING. EXT."}</definedName>
    <definedName name="h_1_2" hidden="1">{#N/A,#N/A,FALSE,"ING. EXT."}</definedName>
    <definedName name="h_1_3" hidden="1">{#N/A,#N/A,FALSE,"ING. EXT."}</definedName>
    <definedName name="h_2" hidden="1">{#N/A,#N/A,FALSE,"ING. EXT."}</definedName>
    <definedName name="h_2_1" hidden="1">{#N/A,#N/A,FALSE,"ING. EXT."}</definedName>
    <definedName name="h_2_2" hidden="1">{#N/A,#N/A,FALSE,"ING. EXT."}</definedName>
    <definedName name="h_3" hidden="1">{#N/A,#N/A,FALSE,"ING. EXT."}</definedName>
    <definedName name="h_4" hidden="1">{#N/A,#N/A,FALSE,"ING. EXT."}</definedName>
    <definedName name="HHH" localSheetId="3" hidden="1">[8]Total!#REF!</definedName>
    <definedName name="HHH" localSheetId="13" hidden="1">[8]Total!#REF!</definedName>
    <definedName name="HHH" localSheetId="14" hidden="1">[8]Total!#REF!</definedName>
    <definedName name="HHH" hidden="1">[8]Total!#REF!</definedName>
    <definedName name="HHHH" hidden="1">{#N/A,#N/A,FALSE,"SUBSIDIARIAS"}</definedName>
    <definedName name="HHHH_1" hidden="1">{#N/A,#N/A,FALSE,"SUBSIDIARIAS"}</definedName>
    <definedName name="HHHH_1_1" hidden="1">{#N/A,#N/A,FALSE,"SUBSIDIARIAS"}</definedName>
    <definedName name="HHHH_1_1_1" hidden="1">{#N/A,#N/A,FALSE,"SUBSIDIARIAS"}</definedName>
    <definedName name="HHHH_1_1_2" hidden="1">{#N/A,#N/A,FALSE,"SUBSIDIARIAS"}</definedName>
    <definedName name="HHHH_1_2" hidden="1">{#N/A,#N/A,FALSE,"SUBSIDIARIAS"}</definedName>
    <definedName name="HHHH_1_3" hidden="1">{#N/A,#N/A,FALSE,"SUBSIDIARIAS"}</definedName>
    <definedName name="HHHH_2" hidden="1">{#N/A,#N/A,FALSE,"SUBSIDIARIAS"}</definedName>
    <definedName name="HHHH_2_1" hidden="1">{#N/A,#N/A,FALSE,"SUBSIDIARIAS"}</definedName>
    <definedName name="HHHH_2_2" hidden="1">{#N/A,#N/A,FALSE,"SUBSIDIARIAS"}</definedName>
    <definedName name="HHHH_3" hidden="1">{#N/A,#N/A,FALSE,"SUBSIDIARIAS"}</definedName>
    <definedName name="HHHH_4" hidden="1">{#N/A,#N/A,FALSE,"SUBSIDIARIAS"}</definedName>
    <definedName name="HJSDJASD" localSheetId="7" hidden="1">[9]DepMix!#REF!</definedName>
    <definedName name="HJSDJASD" localSheetId="19" hidden="1">[10]DepMix!#REF!</definedName>
    <definedName name="HJSDJASD" localSheetId="8" hidden="1">[9]DepMix!#REF!</definedName>
    <definedName name="HJSDJASD" localSheetId="3" hidden="1">[9]DepMix!#REF!</definedName>
    <definedName name="HJSDJASD" localSheetId="13" hidden="1">[9]DepMix!#REF!</definedName>
    <definedName name="HJSDJASD" localSheetId="9" hidden="1">[9]DepMix!#REF!</definedName>
    <definedName name="HJSDJASD" localSheetId="10" hidden="1">[9]DepMix!#REF!</definedName>
    <definedName name="HJSDJASD" localSheetId="14" hidden="1">[9]DepMix!#REF!</definedName>
    <definedName name="HJSDJASD" localSheetId="2" hidden="1">[9]DepMix!#REF!</definedName>
    <definedName name="HJSDJASD" localSheetId="18" hidden="1">[11]DepMix!#REF!</definedName>
    <definedName name="HJSDJASD" localSheetId="15" hidden="1">[10]DepMix!#REF!</definedName>
    <definedName name="HJSDJASD" localSheetId="4" hidden="1">[9]DepMix!#REF!</definedName>
    <definedName name="HJSDJASD" localSheetId="1" hidden="1">[11]DepMix!#REF!</definedName>
    <definedName name="HJSDJASD" localSheetId="5" hidden="1">[9]DepMix!#REF!</definedName>
    <definedName name="HJSDJASD" localSheetId="16" hidden="1">[10]DepMix!#REF!</definedName>
    <definedName name="HJSDJASD" localSheetId="11" hidden="1">[9]DepMix!#REF!</definedName>
    <definedName name="HJSDJASD" localSheetId="12" hidden="1">[9]DepMix!#REF!</definedName>
    <definedName name="HJSDJASD" localSheetId="6" hidden="1">[9]DepMix!#REF!</definedName>
    <definedName name="HJSDJASD" hidden="1">[9]DepMix!#REF!</definedName>
    <definedName name="HTML_CodePage" hidden="1">1252</definedName>
    <definedName name="HTML_Control" hidden="1">{"'REVALORA'!$B$3:$K$72"}</definedName>
    <definedName name="HTML_Control_1" hidden="1">{"'REVALORA'!$B$3:$K$72"}</definedName>
    <definedName name="HTML_Control_1_1" hidden="1">{"'REVALORA'!$B$3:$K$72"}</definedName>
    <definedName name="HTML_Control_1_1_1" hidden="1">{"'REVALORA'!$B$3:$K$72"}</definedName>
    <definedName name="HTML_Control_1_1_2" hidden="1">{"'REVALORA'!$B$3:$K$72"}</definedName>
    <definedName name="HTML_Control_1_2" hidden="1">{"'REVALORA'!$B$3:$K$72"}</definedName>
    <definedName name="HTML_Control_1_3" hidden="1">{"'REVALORA'!$B$3:$K$72"}</definedName>
    <definedName name="HTML_Control_2" hidden="1">{"'REVALORA'!$B$3:$K$72"}</definedName>
    <definedName name="HTML_Control_2_1" hidden="1">{"'REVALORA'!$B$3:$K$72"}</definedName>
    <definedName name="HTML_Control_2_2" hidden="1">{"'REVALORA'!$B$3:$K$72"}</definedName>
    <definedName name="HTML_Control_3" hidden="1">{"'REVALORA'!$B$3:$K$72"}</definedName>
    <definedName name="HTML_Control_4" hidden="1">{"'REVALORA'!$B$3:$K$72"}</definedName>
    <definedName name="HTML_Description" hidden="1">""</definedName>
    <definedName name="HTML_Email" hidden="1">""</definedName>
    <definedName name="HTML_Header" hidden="1">""</definedName>
    <definedName name="HTML_LastUpdate" hidden="1">"29/11/02"</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"F:\GENERAL\H09099\OCI\REVALORA\espanol\tiposcambiootrasdivisas.html"</definedName>
    <definedName name="HTML_PathTemplate" hidden="1">"F:\GENERAL\H09099\OCI\REVALORA\nuevo\revalora-esp.htm"</definedName>
    <definedName name="HTML_Title" hidden="1">"REVALORA"</definedName>
    <definedName name="i" hidden="1">{#N/A,#N/A,FALSE,"EDO. RES. INT";#N/A,#N/A,FALSE,"EDO. RES. CNB";#N/A,#N/A,FALSE,"EDO. RES. CONT."}</definedName>
    <definedName name="i_1" hidden="1">{#N/A,#N/A,FALSE,"EDO. RES. INT";#N/A,#N/A,FALSE,"EDO. RES. CNB";#N/A,#N/A,FALSE,"EDO. RES. CONT."}</definedName>
    <definedName name="i_1_1" hidden="1">{#N/A,#N/A,FALSE,"EDO. RES. INT";#N/A,#N/A,FALSE,"EDO. RES. CNB";#N/A,#N/A,FALSE,"EDO. RES. CONT."}</definedName>
    <definedName name="i_1_1_1" hidden="1">{#N/A,#N/A,FALSE,"EDO. RES. INT";#N/A,#N/A,FALSE,"EDO. RES. CNB";#N/A,#N/A,FALSE,"EDO. RES. CONT."}</definedName>
    <definedName name="i_1_1_2" hidden="1">{#N/A,#N/A,FALSE,"EDO. RES. INT";#N/A,#N/A,FALSE,"EDO. RES. CNB";#N/A,#N/A,FALSE,"EDO. RES. CONT."}</definedName>
    <definedName name="i_1_2" hidden="1">{#N/A,#N/A,FALSE,"EDO. RES. INT";#N/A,#N/A,FALSE,"EDO. RES. CNB";#N/A,#N/A,FALSE,"EDO. RES. CONT."}</definedName>
    <definedName name="i_1_3" hidden="1">{#N/A,#N/A,FALSE,"EDO. RES. INT";#N/A,#N/A,FALSE,"EDO. RES. CNB";#N/A,#N/A,FALSE,"EDO. RES. CONT."}</definedName>
    <definedName name="i_2" hidden="1">{#N/A,#N/A,FALSE,"EDO. RES. INT";#N/A,#N/A,FALSE,"EDO. RES. CNB";#N/A,#N/A,FALSE,"EDO. RES. CONT."}</definedName>
    <definedName name="i_2_1" hidden="1">{#N/A,#N/A,FALSE,"EDO. RES. INT";#N/A,#N/A,FALSE,"EDO. RES. CNB";#N/A,#N/A,FALSE,"EDO. RES. CONT."}</definedName>
    <definedName name="i_2_2" hidden="1">{#N/A,#N/A,FALSE,"EDO. RES. INT";#N/A,#N/A,FALSE,"EDO. RES. CNB";#N/A,#N/A,FALSE,"EDO. RES. CONT."}</definedName>
    <definedName name="i_3" hidden="1">{#N/A,#N/A,FALSE,"EDO. RES. INT";#N/A,#N/A,FALSE,"EDO. RES. CNB";#N/A,#N/A,FALSE,"EDO. RES. CONT."}</definedName>
    <definedName name="i_4" hidden="1">{#N/A,#N/A,FALSE,"EDO. RES. INT";#N/A,#N/A,FALSE,"EDO. RES. CNB";#N/A,#N/A,FALSE,"EDO. RES. CONT."}</definedName>
    <definedName name="ID" localSheetId="7" hidden="1">"6f44a929-1988-404f-aea6-a320160eca45"</definedName>
    <definedName name="ID" localSheetId="20" hidden="1">"296200bf-55e5-4cc0-87af-809724086599"</definedName>
    <definedName name="ID" localSheetId="19" hidden="1">"3ff5c577-d5f6-4922-9d99-90096cf20ea6"</definedName>
    <definedName name="ID" localSheetId="8" hidden="1">"282679a7-2485-4ac9-9d85-392832428455"</definedName>
    <definedName name="ID" localSheetId="3" hidden="1">"4b9af7d6-6ee3-4636-a177-bb79a8bfb9de"</definedName>
    <definedName name="ID" localSheetId="13" hidden="1">"65da5ed8-eee8-4caa-8a6a-4c774b31c3c6"</definedName>
    <definedName name="ID" localSheetId="9" hidden="1">"715d1a9f-0033-4378-be3b-cd813383a0fe"</definedName>
    <definedName name="ID" localSheetId="10" hidden="1">"59c6e573-eb07-4d6e-897c-51afe12dc620"</definedName>
    <definedName name="ID" localSheetId="14" hidden="1">"bebc5003-c595-4030-a594-3b420b053d8a"</definedName>
    <definedName name="ID" localSheetId="2" hidden="1">"5b3dd14a-63aa-4d21-8fef-5a77980530af"</definedName>
    <definedName name="ID" localSheetId="18" hidden="1">"cc680217-fd49-4440-9024-ba9b58e398b5"</definedName>
    <definedName name="ID" localSheetId="15" hidden="1">"9605d639-deee-4bf6-9268-0e2ebce32e36"</definedName>
    <definedName name="ID" localSheetId="17" hidden="1">"8fc878b3-7b21-4c2d-8d3c-bab7f54a3623"</definedName>
    <definedName name="ID" localSheetId="4" hidden="1">"1e2b91f4-1f6c-459b-8475-86086dc6ba34"</definedName>
    <definedName name="ID" localSheetId="1" hidden="1">"78a5d01b-dd85-4be4-9362-b993a1fbba16"</definedName>
    <definedName name="ID" localSheetId="5" hidden="1">"63d93c22-cd14-43a8-b241-c1049e6cf8cb"</definedName>
    <definedName name="ID" localSheetId="16" hidden="1">"3aa4cb77-e435-4508-8430-899ba110bbd7"</definedName>
    <definedName name="ID" localSheetId="0" hidden="1">"99045f0f-d01e-4dab-a515-213ef1be27e8"</definedName>
    <definedName name="ID" localSheetId="11" hidden="1">"cf418bb1-1a72-453b-96a9-348e705efcb7"</definedName>
    <definedName name="ID" localSheetId="12" hidden="1">"dd115e94-57a7-41bb-98b3-0943e28e0311"</definedName>
    <definedName name="ID" localSheetId="6" hidden="1">"a8ef6aa1-cb12-417d-8ea6-1c6cff0f36cd"</definedName>
    <definedName name="j" hidden="1">{#N/A,#N/A,FALSE,"EDO. RES. CNB";#N/A,#N/A,FALSE,"TRIMESTRAL"}</definedName>
    <definedName name="j_1" hidden="1">{#N/A,#N/A,FALSE,"EDO. RES. CNB";#N/A,#N/A,FALSE,"TRIMESTRAL"}</definedName>
    <definedName name="j_1_1" hidden="1">{#N/A,#N/A,FALSE,"EDO. RES. CNB";#N/A,#N/A,FALSE,"TRIMESTRAL"}</definedName>
    <definedName name="j_1_1_1" hidden="1">{#N/A,#N/A,FALSE,"EDO. RES. CNB";#N/A,#N/A,FALSE,"TRIMESTRAL"}</definedName>
    <definedName name="j_1_1_2" hidden="1">{#N/A,#N/A,FALSE,"EDO. RES. CNB";#N/A,#N/A,FALSE,"TRIMESTRAL"}</definedName>
    <definedName name="j_1_2" hidden="1">{#N/A,#N/A,FALSE,"EDO. RES. CNB";#N/A,#N/A,FALSE,"TRIMESTRAL"}</definedName>
    <definedName name="j_1_3" hidden="1">{#N/A,#N/A,FALSE,"EDO. RES. CNB";#N/A,#N/A,FALSE,"TRIMESTRAL"}</definedName>
    <definedName name="j_2" hidden="1">{#N/A,#N/A,FALSE,"EDO. RES. CNB";#N/A,#N/A,FALSE,"TRIMESTRAL"}</definedName>
    <definedName name="j_2_1" hidden="1">{#N/A,#N/A,FALSE,"EDO. RES. CNB";#N/A,#N/A,FALSE,"TRIMESTRAL"}</definedName>
    <definedName name="j_2_2" hidden="1">{#N/A,#N/A,FALSE,"EDO. RES. CNB";#N/A,#N/A,FALSE,"TRIMESTRAL"}</definedName>
    <definedName name="j_3" hidden="1">{#N/A,#N/A,FALSE,"EDO. RES. CNB";#N/A,#N/A,FALSE,"TRIMESTRAL"}</definedName>
    <definedName name="j_4" hidden="1">{#N/A,#N/A,FALSE,"EDO. RES. CNB";#N/A,#N/A,FALSE,"TRIMESTRAL"}</definedName>
    <definedName name="k" hidden="1">{#N/A,#N/A,FALSE,"SUBSIDIARIAS"}</definedName>
    <definedName name="k_1" hidden="1">{#N/A,#N/A,FALSE,"SUBSIDIARIAS"}</definedName>
    <definedName name="k_1_1" hidden="1">{#N/A,#N/A,FALSE,"SUBSIDIARIAS"}</definedName>
    <definedName name="k_1_1_1" hidden="1">{#N/A,#N/A,FALSE,"SUBSIDIARIAS"}</definedName>
    <definedName name="k_1_1_2" hidden="1">{#N/A,#N/A,FALSE,"SUBSIDIARIAS"}</definedName>
    <definedName name="k_1_2" hidden="1">{#N/A,#N/A,FALSE,"SUBSIDIARIAS"}</definedName>
    <definedName name="k_1_3" hidden="1">{#N/A,#N/A,FALSE,"SUBSIDIARIAS"}</definedName>
    <definedName name="k_2" hidden="1">{#N/A,#N/A,FALSE,"SUBSIDIARIAS"}</definedName>
    <definedName name="k_2_1" hidden="1">{#N/A,#N/A,FALSE,"SUBSIDIARIAS"}</definedName>
    <definedName name="k_2_2" hidden="1">{#N/A,#N/A,FALSE,"SUBSIDIARIAS"}</definedName>
    <definedName name="k_3" hidden="1">{#N/A,#N/A,FALSE,"SUBSIDIARIAS"}</definedName>
    <definedName name="k_4" hidden="1">{#N/A,#N/A,FALSE,"SUBSIDIARIAS"}</definedName>
    <definedName name="l" hidden="1">{#N/A,#N/A,FALSE,"EDO. RES. INT";#N/A,#N/A,FALSE,"EDO. RES. CNB";#N/A,#N/A,FALSE,"EDO. RES. CONT."}</definedName>
    <definedName name="l_1" hidden="1">{#N/A,#N/A,FALSE,"EDO. RES. INT";#N/A,#N/A,FALSE,"EDO. RES. CNB";#N/A,#N/A,FALSE,"EDO. RES. CONT."}</definedName>
    <definedName name="l_1_1" hidden="1">{#N/A,#N/A,FALSE,"EDO. RES. INT";#N/A,#N/A,FALSE,"EDO. RES. CNB";#N/A,#N/A,FALSE,"EDO. RES. CONT."}</definedName>
    <definedName name="l_1_1_1" hidden="1">{#N/A,#N/A,FALSE,"EDO. RES. INT";#N/A,#N/A,FALSE,"EDO. RES. CNB";#N/A,#N/A,FALSE,"EDO. RES. CONT."}</definedName>
    <definedName name="l_1_1_2" hidden="1">{#N/A,#N/A,FALSE,"EDO. RES. INT";#N/A,#N/A,FALSE,"EDO. RES. CNB";#N/A,#N/A,FALSE,"EDO. RES. CONT."}</definedName>
    <definedName name="l_1_2" hidden="1">{#N/A,#N/A,FALSE,"EDO. RES. INT";#N/A,#N/A,FALSE,"EDO. RES. CNB";#N/A,#N/A,FALSE,"EDO. RES. CONT."}</definedName>
    <definedName name="l_1_3" hidden="1">{#N/A,#N/A,FALSE,"EDO. RES. INT";#N/A,#N/A,FALSE,"EDO. RES. CNB";#N/A,#N/A,FALSE,"EDO. RES. CONT."}</definedName>
    <definedName name="l_2" hidden="1">{#N/A,#N/A,FALSE,"EDO. RES. INT";#N/A,#N/A,FALSE,"EDO. RES. CNB";#N/A,#N/A,FALSE,"EDO. RES. CONT."}</definedName>
    <definedName name="l_2_1" hidden="1">{#N/A,#N/A,FALSE,"EDO. RES. INT";#N/A,#N/A,FALSE,"EDO. RES. CNB";#N/A,#N/A,FALSE,"EDO. RES. CONT."}</definedName>
    <definedName name="l_2_2" hidden="1">{#N/A,#N/A,FALSE,"EDO. RES. INT";#N/A,#N/A,FALSE,"EDO. RES. CNB";#N/A,#N/A,FALSE,"EDO. RES. CONT."}</definedName>
    <definedName name="l_3" hidden="1">{#N/A,#N/A,FALSE,"EDO. RES. INT";#N/A,#N/A,FALSE,"EDO. RES. CNB";#N/A,#N/A,FALSE,"EDO. RES. CONT."}</definedName>
    <definedName name="l_4" hidden="1">{#N/A,#N/A,FALSE,"EDO. RES. INT";#N/A,#N/A,FALSE,"EDO. RES. CNB";#N/A,#N/A,FALSE,"EDO. RES. CONT."}</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vtoaprs4T"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4"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nose" hidden="1">{#N/A,#N/A,FALSE,"EDO. DE RESULTADOS";#N/A,#N/A,FALSE,"CAMBIOS";#N/A,#N/A,FALSE,"COM - VTA";#N/A,#N/A,FALSE,"DIVIDENDOS";#N/A,#N/A,FALSE,"OTROS ING. DE OP.";#N/A,#N/A,FALSE,"GASTOS DE PERSONAL";#N/A,#N/A,FALSE,"RENTAS";#N/A,#N/A,FALSE,"OTROS GASTOS";#N/A,#N/A,FALSE,"DEP. Y AMO.";#N/A,#N/A,FALSE,"OTROS PROD."}</definedName>
    <definedName name="nose_1" hidden="1">{#N/A,#N/A,FALSE,"EDO. DE RESULTADOS";#N/A,#N/A,FALSE,"CAMBIOS";#N/A,#N/A,FALSE,"COM - VTA";#N/A,#N/A,FALSE,"DIVIDENDOS";#N/A,#N/A,FALSE,"OTROS ING. DE OP.";#N/A,#N/A,FALSE,"GASTOS DE PERSONAL";#N/A,#N/A,FALSE,"RENTAS";#N/A,#N/A,FALSE,"OTROS GASTOS";#N/A,#N/A,FALSE,"DEP. Y AMO.";#N/A,#N/A,FALSE,"OTROS PROD."}</definedName>
    <definedName name="nose_1_1" hidden="1">{#N/A,#N/A,FALSE,"EDO. DE RESULTADOS";#N/A,#N/A,FALSE,"CAMBIOS";#N/A,#N/A,FALSE,"COM - VTA";#N/A,#N/A,FALSE,"DIVIDENDOS";#N/A,#N/A,FALSE,"OTROS ING. DE OP.";#N/A,#N/A,FALSE,"GASTOS DE PERSONAL";#N/A,#N/A,FALSE,"RENTAS";#N/A,#N/A,FALSE,"OTROS GASTOS";#N/A,#N/A,FALSE,"DEP. Y AMO.";#N/A,#N/A,FALSE,"OTROS PROD."}</definedName>
    <definedName name="nose_1_1_1" hidden="1">{#N/A,#N/A,FALSE,"EDO. DE RESULTADOS";#N/A,#N/A,FALSE,"CAMBIOS";#N/A,#N/A,FALSE,"COM - VTA";#N/A,#N/A,FALSE,"DIVIDENDOS";#N/A,#N/A,FALSE,"OTROS ING. DE OP.";#N/A,#N/A,FALSE,"GASTOS DE PERSONAL";#N/A,#N/A,FALSE,"RENTAS";#N/A,#N/A,FALSE,"OTROS GASTOS";#N/A,#N/A,FALSE,"DEP. Y AMO.";#N/A,#N/A,FALSE,"OTROS PROD."}</definedName>
    <definedName name="nose_1_1_2" hidden="1">{#N/A,#N/A,FALSE,"EDO. DE RESULTADOS";#N/A,#N/A,FALSE,"CAMBIOS";#N/A,#N/A,FALSE,"COM - VTA";#N/A,#N/A,FALSE,"DIVIDENDOS";#N/A,#N/A,FALSE,"OTROS ING. DE OP.";#N/A,#N/A,FALSE,"GASTOS DE PERSONAL";#N/A,#N/A,FALSE,"RENTAS";#N/A,#N/A,FALSE,"OTROS GASTOS";#N/A,#N/A,FALSE,"DEP. Y AMO.";#N/A,#N/A,FALSE,"OTROS PROD."}</definedName>
    <definedName name="nose_1_2" hidden="1">{#N/A,#N/A,FALSE,"EDO. DE RESULTADOS";#N/A,#N/A,FALSE,"CAMBIOS";#N/A,#N/A,FALSE,"COM - VTA";#N/A,#N/A,FALSE,"DIVIDENDOS";#N/A,#N/A,FALSE,"OTROS ING. DE OP.";#N/A,#N/A,FALSE,"GASTOS DE PERSONAL";#N/A,#N/A,FALSE,"RENTAS";#N/A,#N/A,FALSE,"OTROS GASTOS";#N/A,#N/A,FALSE,"DEP. Y AMO.";#N/A,#N/A,FALSE,"OTROS PROD."}</definedName>
    <definedName name="nose_1_3" hidden="1">{#N/A,#N/A,FALSE,"EDO. DE RESULTADOS";#N/A,#N/A,FALSE,"CAMBIOS";#N/A,#N/A,FALSE,"COM - VTA";#N/A,#N/A,FALSE,"DIVIDENDOS";#N/A,#N/A,FALSE,"OTROS ING. DE OP.";#N/A,#N/A,FALSE,"GASTOS DE PERSONAL";#N/A,#N/A,FALSE,"RENTAS";#N/A,#N/A,FALSE,"OTROS GASTOS";#N/A,#N/A,FALSE,"DEP. Y AMO.";#N/A,#N/A,FALSE,"OTROS PROD."}</definedName>
    <definedName name="nose_2" hidden="1">{#N/A,#N/A,FALSE,"EDO. DE RESULTADOS";#N/A,#N/A,FALSE,"CAMBIOS";#N/A,#N/A,FALSE,"COM - VTA";#N/A,#N/A,FALSE,"DIVIDENDOS";#N/A,#N/A,FALSE,"OTROS ING. DE OP.";#N/A,#N/A,FALSE,"GASTOS DE PERSONAL";#N/A,#N/A,FALSE,"RENTAS";#N/A,#N/A,FALSE,"OTROS GASTOS";#N/A,#N/A,FALSE,"DEP. Y AMO.";#N/A,#N/A,FALSE,"OTROS PROD."}</definedName>
    <definedName name="nose_2_1" hidden="1">{#N/A,#N/A,FALSE,"EDO. DE RESULTADOS";#N/A,#N/A,FALSE,"CAMBIOS";#N/A,#N/A,FALSE,"COM - VTA";#N/A,#N/A,FALSE,"DIVIDENDOS";#N/A,#N/A,FALSE,"OTROS ING. DE OP.";#N/A,#N/A,FALSE,"GASTOS DE PERSONAL";#N/A,#N/A,FALSE,"RENTAS";#N/A,#N/A,FALSE,"OTROS GASTOS";#N/A,#N/A,FALSE,"DEP. Y AMO.";#N/A,#N/A,FALSE,"OTROS PROD."}</definedName>
    <definedName name="nose_2_2" hidden="1">{#N/A,#N/A,FALSE,"EDO. DE RESULTADOS";#N/A,#N/A,FALSE,"CAMBIOS";#N/A,#N/A,FALSE,"COM - VTA";#N/A,#N/A,FALSE,"DIVIDENDOS";#N/A,#N/A,FALSE,"OTROS ING. DE OP.";#N/A,#N/A,FALSE,"GASTOS DE PERSONAL";#N/A,#N/A,FALSE,"RENTAS";#N/A,#N/A,FALSE,"OTROS GASTOS";#N/A,#N/A,FALSE,"DEP. Y AMO.";#N/A,#N/A,FALSE,"OTROS PROD."}</definedName>
    <definedName name="nose_3" hidden="1">{#N/A,#N/A,FALSE,"EDO. DE RESULTADOS";#N/A,#N/A,FALSE,"CAMBIOS";#N/A,#N/A,FALSE,"COM - VTA";#N/A,#N/A,FALSE,"DIVIDENDOS";#N/A,#N/A,FALSE,"OTROS ING. DE OP.";#N/A,#N/A,FALSE,"GASTOS DE PERSONAL";#N/A,#N/A,FALSE,"RENTAS";#N/A,#N/A,FALSE,"OTROS GASTOS";#N/A,#N/A,FALSE,"DEP. Y AMO.";#N/A,#N/A,FALSE,"OTROS PROD."}</definedName>
    <definedName name="nose_4" hidden="1">{#N/A,#N/A,FALSE,"EDO. DE RESULTADOS";#N/A,#N/A,FALSE,"CAMBIOS";#N/A,#N/A,FALSE,"COM - VTA";#N/A,#N/A,FALSE,"DIVIDENDOS";#N/A,#N/A,FALSE,"OTROS ING. DE OP.";#N/A,#N/A,FALSE,"GASTOS DE PERSONAL";#N/A,#N/A,FALSE,"RENTAS";#N/A,#N/A,FALSE,"OTROS GASTOS";#N/A,#N/A,FALSE,"DEP. Y AMO.";#N/A,#N/A,FALSE,"OTROS PROD."}</definedName>
    <definedName name="pp" hidden="1">{#N/A,#N/A,FALSE,"EDO. RES. INT";#N/A,#N/A,FALSE,"EDO. RES. CNB";#N/A,#N/A,FALSE,"EDO. RES. CONT."}</definedName>
    <definedName name="pp_1" hidden="1">{#N/A,#N/A,FALSE,"EDO. RES. INT";#N/A,#N/A,FALSE,"EDO. RES. CNB";#N/A,#N/A,FALSE,"EDO. RES. CONT."}</definedName>
    <definedName name="pp_1_1" hidden="1">{#N/A,#N/A,FALSE,"EDO. RES. INT";#N/A,#N/A,FALSE,"EDO. RES. CNB";#N/A,#N/A,FALSE,"EDO. RES. CONT."}</definedName>
    <definedName name="pp_1_1_1" hidden="1">{#N/A,#N/A,FALSE,"EDO. RES. INT";#N/A,#N/A,FALSE,"EDO. RES. CNB";#N/A,#N/A,FALSE,"EDO. RES. CONT."}</definedName>
    <definedName name="pp_1_1_2" hidden="1">{#N/A,#N/A,FALSE,"EDO. RES. INT";#N/A,#N/A,FALSE,"EDO. RES. CNB";#N/A,#N/A,FALSE,"EDO. RES. CONT."}</definedName>
    <definedName name="pp_1_2" hidden="1">{#N/A,#N/A,FALSE,"EDO. RES. INT";#N/A,#N/A,FALSE,"EDO. RES. CNB";#N/A,#N/A,FALSE,"EDO. RES. CONT."}</definedName>
    <definedName name="pp_1_3" hidden="1">{#N/A,#N/A,FALSE,"EDO. RES. INT";#N/A,#N/A,FALSE,"EDO. RES. CNB";#N/A,#N/A,FALSE,"EDO. RES. CONT."}</definedName>
    <definedName name="pp_2" hidden="1">{#N/A,#N/A,FALSE,"EDO. RES. INT";#N/A,#N/A,FALSE,"EDO. RES. CNB";#N/A,#N/A,FALSE,"EDO. RES. CONT."}</definedName>
    <definedName name="pp_2_1" hidden="1">{#N/A,#N/A,FALSE,"EDO. RES. INT";#N/A,#N/A,FALSE,"EDO. RES. CNB";#N/A,#N/A,FALSE,"EDO. RES. CONT."}</definedName>
    <definedName name="pp_2_2" hidden="1">{#N/A,#N/A,FALSE,"EDO. RES. INT";#N/A,#N/A,FALSE,"EDO. RES. CNB";#N/A,#N/A,FALSE,"EDO. RES. CONT."}</definedName>
    <definedName name="pp_3" hidden="1">{#N/A,#N/A,FALSE,"EDO. RES. INT";#N/A,#N/A,FALSE,"EDO. RES. CNB";#N/A,#N/A,FALSE,"EDO. RES. CONT."}</definedName>
    <definedName name="pp_4" hidden="1">{#N/A,#N/A,FALSE,"EDO. RES. INT";#N/A,#N/A,FALSE,"EDO. RES. CNB";#N/A,#N/A,FALSE,"EDO. RES. CONT."}</definedName>
    <definedName name="PRico" hidden="1">{"'REVALORA'!$B$3:$K$72"}</definedName>
    <definedName name="PRico_1" hidden="1">{"'REVALORA'!$B$3:$K$72"}</definedName>
    <definedName name="PRico_1_1" hidden="1">{"'REVALORA'!$B$3:$K$72"}</definedName>
    <definedName name="PRico_1_1_1" hidden="1">{"'REVALORA'!$B$3:$K$72"}</definedName>
    <definedName name="PRico_1_1_2" hidden="1">{"'REVALORA'!$B$3:$K$72"}</definedName>
    <definedName name="PRico_1_2" hidden="1">{"'REVALORA'!$B$3:$K$72"}</definedName>
    <definedName name="PRico_1_3" hidden="1">{"'REVALORA'!$B$3:$K$72"}</definedName>
    <definedName name="PRico_2" hidden="1">{"'REVALORA'!$B$3:$K$72"}</definedName>
    <definedName name="PRico_2_1" hidden="1">{"'REVALORA'!$B$3:$K$72"}</definedName>
    <definedName name="PRico_2_2" hidden="1">{"'REVALORA'!$B$3:$K$72"}</definedName>
    <definedName name="PRico_3" hidden="1">{"'REVALORA'!$B$3:$K$72"}</definedName>
    <definedName name="PRico_4" hidden="1">{"'REVALORA'!$B$3:$K$72"}</definedName>
    <definedName name="san" hidden="1">{#N/A,#N/A,FALSE,"SUBSIDIARIAS"}</definedName>
    <definedName name="san_1" hidden="1">{#N/A,#N/A,FALSE,"SUBSIDIARIAS"}</definedName>
    <definedName name="san_1_1" hidden="1">{#N/A,#N/A,FALSE,"SUBSIDIARIAS"}</definedName>
    <definedName name="san_1_1_1" hidden="1">{#N/A,#N/A,FALSE,"SUBSIDIARIAS"}</definedName>
    <definedName name="san_1_1_2" hidden="1">{#N/A,#N/A,FALSE,"SUBSIDIARIAS"}</definedName>
    <definedName name="san_1_2" hidden="1">{#N/A,#N/A,FALSE,"SUBSIDIARIAS"}</definedName>
    <definedName name="san_1_3" hidden="1">{#N/A,#N/A,FALSE,"SUBSIDIARIAS"}</definedName>
    <definedName name="san_2" hidden="1">{#N/A,#N/A,FALSE,"SUBSIDIARIAS"}</definedName>
    <definedName name="san_2_1" hidden="1">{#N/A,#N/A,FALSE,"SUBSIDIARIAS"}</definedName>
    <definedName name="san_2_2" hidden="1">{#N/A,#N/A,FALSE,"SUBSIDIARIAS"}</definedName>
    <definedName name="san_3" hidden="1">{#N/A,#N/A,FALSE,"SUBSIDIARIAS"}</definedName>
    <definedName name="san_4" hidden="1">{#N/A,#N/A,FALSE,"SUBSIDIARIAS"}</definedName>
    <definedName name="SDSD" hidden="1">#N/A</definedName>
    <definedName name="ser" hidden="1">#N/A</definedName>
    <definedName name="serfgy" hidden="1">#N/A</definedName>
    <definedName name="serft" hidden="1">#N/A</definedName>
    <definedName name="ss" hidden="1">{#N/A,#N/A,FALSE,"EDO. DE RESULTADOS";#N/A,#N/A,FALSE,"CAMBIOS";#N/A,#N/A,FALSE,"COM - VTA";#N/A,#N/A,FALSE,"DIVIDENDOS";#N/A,#N/A,FALSE,"OTROS ING. DE OP.";#N/A,#N/A,FALSE,"GASTOS DE PERSONAL";#N/A,#N/A,FALSE,"RENTAS";#N/A,#N/A,FALSE,"OTROS GASTOS";#N/A,#N/A,FALSE,"DEP. Y AMO.";#N/A,#N/A,FALSE,"OTROS PROD."}</definedName>
    <definedName name="ss_1" hidden="1">{#N/A,#N/A,FALSE,"EDO. DE RESULTADOS";#N/A,#N/A,FALSE,"CAMBIOS";#N/A,#N/A,FALSE,"COM - VTA";#N/A,#N/A,FALSE,"DIVIDENDOS";#N/A,#N/A,FALSE,"OTROS ING. DE OP.";#N/A,#N/A,FALSE,"GASTOS DE PERSONAL";#N/A,#N/A,FALSE,"RENTAS";#N/A,#N/A,FALSE,"OTROS GASTOS";#N/A,#N/A,FALSE,"DEP. Y AMO.";#N/A,#N/A,FALSE,"OTROS PROD."}</definedName>
    <definedName name="ss_1_1" hidden="1">{#N/A,#N/A,FALSE,"EDO. DE RESULTADOS";#N/A,#N/A,FALSE,"CAMBIOS";#N/A,#N/A,FALSE,"COM - VTA";#N/A,#N/A,FALSE,"DIVIDENDOS";#N/A,#N/A,FALSE,"OTROS ING. DE OP.";#N/A,#N/A,FALSE,"GASTOS DE PERSONAL";#N/A,#N/A,FALSE,"RENTAS";#N/A,#N/A,FALSE,"OTROS GASTOS";#N/A,#N/A,FALSE,"DEP. Y AMO.";#N/A,#N/A,FALSE,"OTROS PROD."}</definedName>
    <definedName name="ss_1_1_1" hidden="1">{#N/A,#N/A,FALSE,"EDO. DE RESULTADOS";#N/A,#N/A,FALSE,"CAMBIOS";#N/A,#N/A,FALSE,"COM - VTA";#N/A,#N/A,FALSE,"DIVIDENDOS";#N/A,#N/A,FALSE,"OTROS ING. DE OP.";#N/A,#N/A,FALSE,"GASTOS DE PERSONAL";#N/A,#N/A,FALSE,"RENTAS";#N/A,#N/A,FALSE,"OTROS GASTOS";#N/A,#N/A,FALSE,"DEP. Y AMO.";#N/A,#N/A,FALSE,"OTROS PROD."}</definedName>
    <definedName name="ss_1_1_2" hidden="1">{#N/A,#N/A,FALSE,"EDO. DE RESULTADOS";#N/A,#N/A,FALSE,"CAMBIOS";#N/A,#N/A,FALSE,"COM - VTA";#N/A,#N/A,FALSE,"DIVIDENDOS";#N/A,#N/A,FALSE,"OTROS ING. DE OP.";#N/A,#N/A,FALSE,"GASTOS DE PERSONAL";#N/A,#N/A,FALSE,"RENTAS";#N/A,#N/A,FALSE,"OTROS GASTOS";#N/A,#N/A,FALSE,"DEP. Y AMO.";#N/A,#N/A,FALSE,"OTROS PROD."}</definedName>
    <definedName name="ss_1_2" hidden="1">{#N/A,#N/A,FALSE,"EDO. DE RESULTADOS";#N/A,#N/A,FALSE,"CAMBIOS";#N/A,#N/A,FALSE,"COM - VTA";#N/A,#N/A,FALSE,"DIVIDENDOS";#N/A,#N/A,FALSE,"OTROS ING. DE OP.";#N/A,#N/A,FALSE,"GASTOS DE PERSONAL";#N/A,#N/A,FALSE,"RENTAS";#N/A,#N/A,FALSE,"OTROS GASTOS";#N/A,#N/A,FALSE,"DEP. Y AMO.";#N/A,#N/A,FALSE,"OTROS PROD."}</definedName>
    <definedName name="ss_1_3" hidden="1">{#N/A,#N/A,FALSE,"EDO. DE RESULTADOS";#N/A,#N/A,FALSE,"CAMBIOS";#N/A,#N/A,FALSE,"COM - VTA";#N/A,#N/A,FALSE,"DIVIDENDOS";#N/A,#N/A,FALSE,"OTROS ING. DE OP.";#N/A,#N/A,FALSE,"GASTOS DE PERSONAL";#N/A,#N/A,FALSE,"RENTAS";#N/A,#N/A,FALSE,"OTROS GASTOS";#N/A,#N/A,FALSE,"DEP. Y AMO.";#N/A,#N/A,FALSE,"OTROS PROD."}</definedName>
    <definedName name="ss_2" hidden="1">{#N/A,#N/A,FALSE,"EDO. DE RESULTADOS";#N/A,#N/A,FALSE,"CAMBIOS";#N/A,#N/A,FALSE,"COM - VTA";#N/A,#N/A,FALSE,"DIVIDENDOS";#N/A,#N/A,FALSE,"OTROS ING. DE OP.";#N/A,#N/A,FALSE,"GASTOS DE PERSONAL";#N/A,#N/A,FALSE,"RENTAS";#N/A,#N/A,FALSE,"OTROS GASTOS";#N/A,#N/A,FALSE,"DEP. Y AMO.";#N/A,#N/A,FALSE,"OTROS PROD."}</definedName>
    <definedName name="ss_2_1" hidden="1">{#N/A,#N/A,FALSE,"EDO. DE RESULTADOS";#N/A,#N/A,FALSE,"CAMBIOS";#N/A,#N/A,FALSE,"COM - VTA";#N/A,#N/A,FALSE,"DIVIDENDOS";#N/A,#N/A,FALSE,"OTROS ING. DE OP.";#N/A,#N/A,FALSE,"GASTOS DE PERSONAL";#N/A,#N/A,FALSE,"RENTAS";#N/A,#N/A,FALSE,"OTROS GASTOS";#N/A,#N/A,FALSE,"DEP. Y AMO.";#N/A,#N/A,FALSE,"OTROS PROD."}</definedName>
    <definedName name="ss_2_2" hidden="1">{#N/A,#N/A,FALSE,"EDO. DE RESULTADOS";#N/A,#N/A,FALSE,"CAMBIOS";#N/A,#N/A,FALSE,"COM - VTA";#N/A,#N/A,FALSE,"DIVIDENDOS";#N/A,#N/A,FALSE,"OTROS ING. DE OP.";#N/A,#N/A,FALSE,"GASTOS DE PERSONAL";#N/A,#N/A,FALSE,"RENTAS";#N/A,#N/A,FALSE,"OTROS GASTOS";#N/A,#N/A,FALSE,"DEP. Y AMO.";#N/A,#N/A,FALSE,"OTROS PROD."}</definedName>
    <definedName name="ss_3" hidden="1">{#N/A,#N/A,FALSE,"EDO. DE RESULTADOS";#N/A,#N/A,FALSE,"CAMBIOS";#N/A,#N/A,FALSE,"COM - VTA";#N/A,#N/A,FALSE,"DIVIDENDOS";#N/A,#N/A,FALSE,"OTROS ING. DE OP.";#N/A,#N/A,FALSE,"GASTOS DE PERSONAL";#N/A,#N/A,FALSE,"RENTAS";#N/A,#N/A,FALSE,"OTROS GASTOS";#N/A,#N/A,FALSE,"DEP. Y AMO.";#N/A,#N/A,FALSE,"OTROS PROD."}</definedName>
    <definedName name="ss_4" hidden="1">{#N/A,#N/A,FALSE,"EDO. DE RESULTADOS";#N/A,#N/A,FALSE,"CAMBIOS";#N/A,#N/A,FALSE,"COM - VTA";#N/A,#N/A,FALSE,"DIVIDENDOS";#N/A,#N/A,FALSE,"OTROS ING. DE OP.";#N/A,#N/A,FALSE,"GASTOS DE PERSONAL";#N/A,#N/A,FALSE,"RENTAS";#N/A,#N/A,FALSE,"OTROS GASTOS";#N/A,#N/A,FALSE,"DEP. Y AMO.";#N/A,#N/A,FALSE,"OTROS PROD."}</definedName>
    <definedName name="sun" hidden="1">{#N/A,#N/A,FALSE,"SUBSIDIARIAS"}</definedName>
    <definedName name="sun_1" hidden="1">{#N/A,#N/A,FALSE,"SUBSIDIARIAS"}</definedName>
    <definedName name="sun_1_1" hidden="1">{#N/A,#N/A,FALSE,"SUBSIDIARIAS"}</definedName>
    <definedName name="sun_1_1_1" hidden="1">{#N/A,#N/A,FALSE,"SUBSIDIARIAS"}</definedName>
    <definedName name="sun_1_1_2" hidden="1">{#N/A,#N/A,FALSE,"SUBSIDIARIAS"}</definedName>
    <definedName name="sun_1_2" hidden="1">{#N/A,#N/A,FALSE,"SUBSIDIARIAS"}</definedName>
    <definedName name="sun_1_3" hidden="1">{#N/A,#N/A,FALSE,"SUBSIDIARIAS"}</definedName>
    <definedName name="sun_2" hidden="1">{#N/A,#N/A,FALSE,"SUBSIDIARIAS"}</definedName>
    <definedName name="sun_2_1" hidden="1">{#N/A,#N/A,FALSE,"SUBSIDIARIAS"}</definedName>
    <definedName name="sun_2_2" hidden="1">{#N/A,#N/A,FALSE,"SUBSIDIARIAS"}</definedName>
    <definedName name="sun_3" hidden="1">{#N/A,#N/A,FALSE,"SUBSIDIARIAS"}</definedName>
    <definedName name="sun_4" hidden="1">{#N/A,#N/A,FALSE,"SUBSIDIARIAS"}</definedName>
    <definedName name="tam" hidden="1">{#N/A,#N/A,FALSE,"OBLIG.S-CAPITAL"}</definedName>
    <definedName name="tam_1" hidden="1">{#N/A,#N/A,FALSE,"OBLIG.S-CAPITAL"}</definedName>
    <definedName name="tam_1_1" hidden="1">{#N/A,#N/A,FALSE,"OBLIG.S-CAPITAL"}</definedName>
    <definedName name="tam_1_1_1" hidden="1">{#N/A,#N/A,FALSE,"OBLIG.S-CAPITAL"}</definedName>
    <definedName name="tam_1_1_2" hidden="1">{#N/A,#N/A,FALSE,"OBLIG.S-CAPITAL"}</definedName>
    <definedName name="tam_1_2" hidden="1">{#N/A,#N/A,FALSE,"OBLIG.S-CAPITAL"}</definedName>
    <definedName name="tam_1_3" hidden="1">{#N/A,#N/A,FALSE,"OBLIG.S-CAPITAL"}</definedName>
    <definedName name="tam_2" hidden="1">{#N/A,#N/A,FALSE,"OBLIG.S-CAPITAL"}</definedName>
    <definedName name="tam_2_1" hidden="1">{#N/A,#N/A,FALSE,"OBLIG.S-CAPITAL"}</definedName>
    <definedName name="tam_2_2" hidden="1">{#N/A,#N/A,FALSE,"OBLIG.S-CAPITAL"}</definedName>
    <definedName name="tam_3" hidden="1">{#N/A,#N/A,FALSE,"OBLIG.S-CAPITAL"}</definedName>
    <definedName name="tam_4" hidden="1">{#N/A,#N/A,FALSE,"OBLIG.S-CAPITAL"}</definedName>
    <definedName name="TextRefCopyRangeCount" hidden="1">34</definedName>
    <definedName name="tm1\\_0_H">"{ ""server"" : ""https://paw-ho-gold.live-03.nextgen.igrupobbva"", ""cube"" : ""{ \""server\"" : \""gold\"", \""cube\"" : \""03 SPG\""}""}"</definedName>
    <definedName name="tm1\\_1_H">"{ ""server"" : ""https://paw-ho-gold.live-03.nextgen.igrupobbva"", ""cube"" : ""{ \""server\"" : \""gold\"", \""cube\"" : \""03 SPG\""}""}"</definedName>
    <definedName name="tm1\\_2_H">"{ ""server"" : ""https://paw-ho-gold.live-03.nextgen.igrupobbva"", ""cube"" : ""{ \""server\"" : \""gold\"", \""cube\"" : \""03 SPG\""}""}"</definedName>
    <definedName name="tm1\\_3_H">"{ ""server"" : ""https://paw-ho-gold.live-03.nextgen.igrupobbva"", ""cube"" : ""{ \""server\"" : \""gold\"", \""cube\"" : \""03 SPG\""}""}"</definedName>
    <definedName name="tm1\\_4_H">"{ ""server"" : ""https://paw-ho-gold.live-03.nextgen.igrupobbva"", ""cube"" : ""{ \""server\"" : \""gold\"", \""cube\"" : \""03 SPG\""}""}"</definedName>
    <definedName name="tm1\\_5_H">"{ ""server"" : ""https://paw-ho-gold.live-03.nextgen.igrupobbva"", ""cube"" : ""{ \""server\"" : \""gold\"", \""cube\"" : \""03 SPG\""}""}"</definedName>
    <definedName name="tm1\\_6_H">"{ ""server"" : ""https://paw-ho-gold.live-03.nextgen.igrupobbva"", ""cube"" : ""{ \""server\"" : \""gold\"", \""cube\"" : \""03 SPG\""}""}"</definedName>
    <definedName name="tm1\\_7_H">"{ ""server"" : ""https://paw-ho-gold.live-03.nextgen.igrupobbva"", ""cube"" : ""{ \""server\"" : \""gold\"", \""cube\"" : \""03 SPG\""}""}"</definedName>
    <definedName name="tt" hidden="1">{#N/A,#N/A,FALSE,"ING. EXT."}</definedName>
    <definedName name="tt_1" hidden="1">{#N/A,#N/A,FALSE,"ING. EXT."}</definedName>
    <definedName name="tt_1_1" hidden="1">{#N/A,#N/A,FALSE,"ING. EXT."}</definedName>
    <definedName name="tt_1_1_1" hidden="1">{#N/A,#N/A,FALSE,"ING. EXT."}</definedName>
    <definedName name="tt_1_1_2" hidden="1">{#N/A,#N/A,FALSE,"ING. EXT."}</definedName>
    <definedName name="tt_1_2" hidden="1">{#N/A,#N/A,FALSE,"ING. EXT."}</definedName>
    <definedName name="tt_1_3" hidden="1">{#N/A,#N/A,FALSE,"ING. EXT."}</definedName>
    <definedName name="tt_2" hidden="1">{#N/A,#N/A,FALSE,"ING. EXT."}</definedName>
    <definedName name="tt_2_1" hidden="1">{#N/A,#N/A,FALSE,"ING. EXT."}</definedName>
    <definedName name="tt_2_2" hidden="1">{#N/A,#N/A,FALSE,"ING. EXT."}</definedName>
    <definedName name="tt_3" hidden="1">{#N/A,#N/A,FALSE,"ING. EXT."}</definedName>
    <definedName name="tt_4" hidden="1">{#N/A,#N/A,FALSE,"ING. EXT."}</definedName>
    <definedName name="uu" hidden="1">{#N/A,#N/A,FALSE,"EDO. RES. INT";#N/A,#N/A,FALSE,"EDO. RES. CNB";#N/A,#N/A,FALSE,"EDO. RES. CONT."}</definedName>
    <definedName name="uu_1" hidden="1">{#N/A,#N/A,FALSE,"EDO. RES. INT";#N/A,#N/A,FALSE,"EDO. RES. CNB";#N/A,#N/A,FALSE,"EDO. RES. CONT."}</definedName>
    <definedName name="uu_1_1" hidden="1">{#N/A,#N/A,FALSE,"EDO. RES. INT";#N/A,#N/A,FALSE,"EDO. RES. CNB";#N/A,#N/A,FALSE,"EDO. RES. CONT."}</definedName>
    <definedName name="uu_1_1_1" hidden="1">{#N/A,#N/A,FALSE,"EDO. RES. INT";#N/A,#N/A,FALSE,"EDO. RES. CNB";#N/A,#N/A,FALSE,"EDO. RES. CONT."}</definedName>
    <definedName name="uu_1_1_2" hidden="1">{#N/A,#N/A,FALSE,"EDO. RES. INT";#N/A,#N/A,FALSE,"EDO. RES. CNB";#N/A,#N/A,FALSE,"EDO. RES. CONT."}</definedName>
    <definedName name="uu_1_2" hidden="1">{#N/A,#N/A,FALSE,"EDO. RES. INT";#N/A,#N/A,FALSE,"EDO. RES. CNB";#N/A,#N/A,FALSE,"EDO. RES. CONT."}</definedName>
    <definedName name="uu_1_3" hidden="1">{#N/A,#N/A,FALSE,"EDO. RES. INT";#N/A,#N/A,FALSE,"EDO. RES. CNB";#N/A,#N/A,FALSE,"EDO. RES. CONT."}</definedName>
    <definedName name="uu_2" hidden="1">{#N/A,#N/A,FALSE,"EDO. RES. INT";#N/A,#N/A,FALSE,"EDO. RES. CNB";#N/A,#N/A,FALSE,"EDO. RES. CONT."}</definedName>
    <definedName name="uu_2_1" hidden="1">{#N/A,#N/A,FALSE,"EDO. RES. INT";#N/A,#N/A,FALSE,"EDO. RES. CNB";#N/A,#N/A,FALSE,"EDO. RES. CONT."}</definedName>
    <definedName name="uu_2_2" hidden="1">{#N/A,#N/A,FALSE,"EDO. RES. INT";#N/A,#N/A,FALSE,"EDO. RES. CNB";#N/A,#N/A,FALSE,"EDO. RES. CONT."}</definedName>
    <definedName name="uu_3" hidden="1">{#N/A,#N/A,FALSE,"EDO. RES. INT";#N/A,#N/A,FALSE,"EDO. RES. CNB";#N/A,#N/A,FALSE,"EDO. RES. CONT."}</definedName>
    <definedName name="uu_4" hidden="1">{#N/A,#N/A,FALSE,"EDO. RES. INT";#N/A,#N/A,FALSE,"EDO. RES. CNB";#N/A,#N/A,FALSE,"EDO. RES. CONT."}</definedName>
    <definedName name="v" hidden="1">{#N/A,#N/A,FALSE,"SUBSIDIARIAS"}</definedName>
    <definedName name="v_1" hidden="1">{#N/A,#N/A,FALSE,"SUBSIDIARIAS"}</definedName>
    <definedName name="v_1_1" hidden="1">{#N/A,#N/A,FALSE,"SUBSIDIARIAS"}</definedName>
    <definedName name="v_1_1_1" hidden="1">{#N/A,#N/A,FALSE,"SUBSIDIARIAS"}</definedName>
    <definedName name="v_1_1_2" hidden="1">{#N/A,#N/A,FALSE,"SUBSIDIARIAS"}</definedName>
    <definedName name="v_1_2" hidden="1">{#N/A,#N/A,FALSE,"SUBSIDIARIAS"}</definedName>
    <definedName name="v_1_3" hidden="1">{#N/A,#N/A,FALSE,"SUBSIDIARIAS"}</definedName>
    <definedName name="v_2" hidden="1">{#N/A,#N/A,FALSE,"SUBSIDIARIAS"}</definedName>
    <definedName name="v_2_1" hidden="1">{#N/A,#N/A,FALSE,"SUBSIDIARIAS"}</definedName>
    <definedName name="v_2_2" hidden="1">{#N/A,#N/A,FALSE,"SUBSIDIARIAS"}</definedName>
    <definedName name="v_3" hidden="1">{#N/A,#N/A,FALSE,"SUBSIDIARIAS"}</definedName>
    <definedName name="v_4" hidden="1">{#N/A,#N/A,FALSE,"SUBSIDIARIAS"}</definedName>
    <definedName name="vv" hidden="1">{#N/A,#N/A,FALSE,"EDO. RES. CNB";#N/A,#N/A,FALSE,"TRIMESTRAL"}</definedName>
    <definedName name="vv_1" hidden="1">{#N/A,#N/A,FALSE,"EDO. RES. CNB";#N/A,#N/A,FALSE,"TRIMESTRAL"}</definedName>
    <definedName name="vv_1_1" hidden="1">{#N/A,#N/A,FALSE,"EDO. RES. CNB";#N/A,#N/A,FALSE,"TRIMESTRAL"}</definedName>
    <definedName name="vv_1_1_1" hidden="1">{#N/A,#N/A,FALSE,"EDO. RES. CNB";#N/A,#N/A,FALSE,"TRIMESTRAL"}</definedName>
    <definedName name="vv_1_1_2" hidden="1">{#N/A,#N/A,FALSE,"EDO. RES. CNB";#N/A,#N/A,FALSE,"TRIMESTRAL"}</definedName>
    <definedName name="vv_1_2" hidden="1">{#N/A,#N/A,FALSE,"EDO. RES. CNB";#N/A,#N/A,FALSE,"TRIMESTRAL"}</definedName>
    <definedName name="vv_1_3" hidden="1">{#N/A,#N/A,FALSE,"EDO. RES. CNB";#N/A,#N/A,FALSE,"TRIMESTRAL"}</definedName>
    <definedName name="vv_2" hidden="1">{#N/A,#N/A,FALSE,"EDO. RES. CNB";#N/A,#N/A,FALSE,"TRIMESTRAL"}</definedName>
    <definedName name="vv_2_1" hidden="1">{#N/A,#N/A,FALSE,"EDO. RES. CNB";#N/A,#N/A,FALSE,"TRIMESTRAL"}</definedName>
    <definedName name="vv_2_2" hidden="1">{#N/A,#N/A,FALSE,"EDO. RES. CNB";#N/A,#N/A,FALSE,"TRIMESTRAL"}</definedName>
    <definedName name="vv_3" hidden="1">{#N/A,#N/A,FALSE,"EDO. RES. CNB";#N/A,#N/A,FALSE,"TRIMESTRAL"}</definedName>
    <definedName name="vv_4" hidden="1">{#N/A,#N/A,FALSE,"EDO. RES. CNB";#N/A,#N/A,FALSE,"TRIMESTRAL"}</definedName>
    <definedName name="w" hidden="1">{#N/A,#N/A,FALSE,"EDO. DE RESULTADOS";#N/A,#N/A,FALSE,"CAMBIOS";#N/A,#N/A,FALSE,"COM - VTA";#N/A,#N/A,FALSE,"DIVIDENDOS";#N/A,#N/A,FALSE,"OTROS ING. DE OP.";#N/A,#N/A,FALSE,"GASTOS DE PERSONAL";#N/A,#N/A,FALSE,"RENTAS";#N/A,#N/A,FALSE,"OTROS GASTOS";#N/A,#N/A,FALSE,"DEP. Y AMO.";#N/A,#N/A,FALSE,"OTROS PROD."}</definedName>
    <definedName name="w_1" hidden="1">{#N/A,#N/A,FALSE,"EDO. DE RESULTADOS";#N/A,#N/A,FALSE,"CAMBIOS";#N/A,#N/A,FALSE,"COM - VTA";#N/A,#N/A,FALSE,"DIVIDENDOS";#N/A,#N/A,FALSE,"OTROS ING. DE OP.";#N/A,#N/A,FALSE,"GASTOS DE PERSONAL";#N/A,#N/A,FALSE,"RENTAS";#N/A,#N/A,FALSE,"OTROS GASTOS";#N/A,#N/A,FALSE,"DEP. Y AMO.";#N/A,#N/A,FALSE,"OTROS PROD."}</definedName>
    <definedName name="w_1_1" hidden="1">{#N/A,#N/A,FALSE,"EDO. DE RESULTADOS";#N/A,#N/A,FALSE,"CAMBIOS";#N/A,#N/A,FALSE,"COM - VTA";#N/A,#N/A,FALSE,"DIVIDENDOS";#N/A,#N/A,FALSE,"OTROS ING. DE OP.";#N/A,#N/A,FALSE,"GASTOS DE PERSONAL";#N/A,#N/A,FALSE,"RENTAS";#N/A,#N/A,FALSE,"OTROS GASTOS";#N/A,#N/A,FALSE,"DEP. Y AMO.";#N/A,#N/A,FALSE,"OTROS PROD."}</definedName>
    <definedName name="w_1_1_1" hidden="1">{#N/A,#N/A,FALSE,"EDO. DE RESULTADOS";#N/A,#N/A,FALSE,"CAMBIOS";#N/A,#N/A,FALSE,"COM - VTA";#N/A,#N/A,FALSE,"DIVIDENDOS";#N/A,#N/A,FALSE,"OTROS ING. DE OP.";#N/A,#N/A,FALSE,"GASTOS DE PERSONAL";#N/A,#N/A,FALSE,"RENTAS";#N/A,#N/A,FALSE,"OTROS GASTOS";#N/A,#N/A,FALSE,"DEP. Y AMO.";#N/A,#N/A,FALSE,"OTROS PROD."}</definedName>
    <definedName name="w_1_1_2" hidden="1">{#N/A,#N/A,FALSE,"EDO. DE RESULTADOS";#N/A,#N/A,FALSE,"CAMBIOS";#N/A,#N/A,FALSE,"COM - VTA";#N/A,#N/A,FALSE,"DIVIDENDOS";#N/A,#N/A,FALSE,"OTROS ING. DE OP.";#N/A,#N/A,FALSE,"GASTOS DE PERSONAL";#N/A,#N/A,FALSE,"RENTAS";#N/A,#N/A,FALSE,"OTROS GASTOS";#N/A,#N/A,FALSE,"DEP. Y AMO.";#N/A,#N/A,FALSE,"OTROS PROD."}</definedName>
    <definedName name="w_1_2" hidden="1">{#N/A,#N/A,FALSE,"EDO. DE RESULTADOS";#N/A,#N/A,FALSE,"CAMBIOS";#N/A,#N/A,FALSE,"COM - VTA";#N/A,#N/A,FALSE,"DIVIDENDOS";#N/A,#N/A,FALSE,"OTROS ING. DE OP.";#N/A,#N/A,FALSE,"GASTOS DE PERSONAL";#N/A,#N/A,FALSE,"RENTAS";#N/A,#N/A,FALSE,"OTROS GASTOS";#N/A,#N/A,FALSE,"DEP. Y AMO.";#N/A,#N/A,FALSE,"OTROS PROD."}</definedName>
    <definedName name="w_1_3" hidden="1">{#N/A,#N/A,FALSE,"EDO. DE RESULTADOS";#N/A,#N/A,FALSE,"CAMBIOS";#N/A,#N/A,FALSE,"COM - VTA";#N/A,#N/A,FALSE,"DIVIDENDOS";#N/A,#N/A,FALSE,"OTROS ING. DE OP.";#N/A,#N/A,FALSE,"GASTOS DE PERSONAL";#N/A,#N/A,FALSE,"RENTAS";#N/A,#N/A,FALSE,"OTROS GASTOS";#N/A,#N/A,FALSE,"DEP. Y AMO.";#N/A,#N/A,FALSE,"OTROS PROD."}</definedName>
    <definedName name="w_2" hidden="1">{#N/A,#N/A,FALSE,"EDO. DE RESULTADOS";#N/A,#N/A,FALSE,"CAMBIOS";#N/A,#N/A,FALSE,"COM - VTA";#N/A,#N/A,FALSE,"DIVIDENDOS";#N/A,#N/A,FALSE,"OTROS ING. DE OP.";#N/A,#N/A,FALSE,"GASTOS DE PERSONAL";#N/A,#N/A,FALSE,"RENTAS";#N/A,#N/A,FALSE,"OTROS GASTOS";#N/A,#N/A,FALSE,"DEP. Y AMO.";#N/A,#N/A,FALSE,"OTROS PROD."}</definedName>
    <definedName name="w_2_1" hidden="1">{#N/A,#N/A,FALSE,"EDO. DE RESULTADOS";#N/A,#N/A,FALSE,"CAMBIOS";#N/A,#N/A,FALSE,"COM - VTA";#N/A,#N/A,FALSE,"DIVIDENDOS";#N/A,#N/A,FALSE,"OTROS ING. DE OP.";#N/A,#N/A,FALSE,"GASTOS DE PERSONAL";#N/A,#N/A,FALSE,"RENTAS";#N/A,#N/A,FALSE,"OTROS GASTOS";#N/A,#N/A,FALSE,"DEP. Y AMO.";#N/A,#N/A,FALSE,"OTROS PROD."}</definedName>
    <definedName name="w_2_2" hidden="1">{#N/A,#N/A,FALSE,"EDO. DE RESULTADOS";#N/A,#N/A,FALSE,"CAMBIOS";#N/A,#N/A,FALSE,"COM - VTA";#N/A,#N/A,FALSE,"DIVIDENDOS";#N/A,#N/A,FALSE,"OTROS ING. DE OP.";#N/A,#N/A,FALSE,"GASTOS DE PERSONAL";#N/A,#N/A,FALSE,"RENTAS";#N/A,#N/A,FALSE,"OTROS GASTOS";#N/A,#N/A,FALSE,"DEP. Y AMO.";#N/A,#N/A,FALSE,"OTROS PROD."}</definedName>
    <definedName name="w_3" hidden="1">{#N/A,#N/A,FALSE,"EDO. DE RESULTADOS";#N/A,#N/A,FALSE,"CAMBIOS";#N/A,#N/A,FALSE,"COM - VTA";#N/A,#N/A,FALSE,"DIVIDENDOS";#N/A,#N/A,FALSE,"OTROS ING. DE OP.";#N/A,#N/A,FALSE,"GASTOS DE PERSONAL";#N/A,#N/A,FALSE,"RENTAS";#N/A,#N/A,FALSE,"OTROS GASTOS";#N/A,#N/A,FALSE,"DEP. Y AMO.";#N/A,#N/A,FALSE,"OTROS PROD."}</definedName>
    <definedName name="w_4" hidden="1">{#N/A,#N/A,FALSE,"EDO. DE RESULTADOS";#N/A,#N/A,FALSE,"CAMBIOS";#N/A,#N/A,FALSE,"COM - VTA";#N/A,#N/A,FALSE,"DIVIDENDOS";#N/A,#N/A,FALSE,"OTROS ING. DE OP.";#N/A,#N/A,FALSE,"GASTOS DE PERSONAL";#N/A,#N/A,FALSE,"RENTAS";#N/A,#N/A,FALSE,"OTROS GASTOS";#N/A,#N/A,FALSE,"DEP. Y AMO.";#N/A,#N/A,FALSE,"OTROS PROD."}</definedName>
    <definedName name="wrn.actbill." localSheetId="19" hidden="1">{"actbill",#N/A,FALSE,"ACTUAL BILL"}</definedName>
    <definedName name="wrn.actbill." localSheetId="18" hidden="1">{"actbill",#N/A,FALSE,"ACTUAL BILL"}</definedName>
    <definedName name="wrn.actbill." localSheetId="15" hidden="1">{"actbill",#N/A,FALSE,"ACTUAL BILL"}</definedName>
    <definedName name="wrn.actbill." localSheetId="1" hidden="1">{"actbill",#N/A,FALSE,"ACTUAL BILL"}</definedName>
    <definedName name="wrn.actbill." localSheetId="16" hidden="1">{"actbill",#N/A,FALSE,"ACTUAL BILL"}</definedName>
    <definedName name="wrn.actbill." hidden="1">{"actbill",#N/A,FALSE,"ACTUAL BILL"}</definedName>
    <definedName name="wrn.actbill._1" hidden="1">{"actbill",#N/A,FALSE,"ACTUAL BILL"}</definedName>
    <definedName name="wrn.actbill._1_1" hidden="1">{"actbill",#N/A,FALSE,"ACTUAL BILL"}</definedName>
    <definedName name="wrn.actbill._1_1_1" hidden="1">{"actbill",#N/A,FALSE,"ACTUAL BILL"}</definedName>
    <definedName name="wrn.actbill._1_1_2" hidden="1">{"actbill",#N/A,FALSE,"ACTUAL BILL"}</definedName>
    <definedName name="wrn.actbill._1_2" hidden="1">{"actbill",#N/A,FALSE,"ACTUAL BILL"}</definedName>
    <definedName name="wrn.actbill._1_3" hidden="1">{"actbill",#N/A,FALSE,"ACTUAL BILL"}</definedName>
    <definedName name="wrn.actbill._2" hidden="1">{"actbill",#N/A,FALSE,"ACTUAL BILL"}</definedName>
    <definedName name="wrn.actbill._2_1" hidden="1">{"actbill",#N/A,FALSE,"ACTUAL BILL"}</definedName>
    <definedName name="wrn.actbill._2_2" hidden="1">{"actbill",#N/A,FALSE,"ACTUAL BILL"}</definedName>
    <definedName name="wrn.actbill._3" hidden="1">{"actbill",#N/A,FALSE,"ACTUAL BILL"}</definedName>
    <definedName name="wrn.actbill._4" hidden="1">{"actbill",#N/A,FALSE,"ACTUAL BILL"}</definedName>
    <definedName name="wrn.ACTIVO."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4"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1_1" hidden="1">{#N/A,#N/A,FALSE,"Aging Summary";#N/A,#N/A,FALSE,"Ratio Analysis";#N/A,#N/A,FALSE,"Test 120 Day Accts";#N/A,#N/A,FALSE,"Tickmarks"}</definedName>
    <definedName name="wrn.Aging._.and._.Trend._.Analysis._1_1_2"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2_1" hidden="1">{#N/A,#N/A,FALSE,"Aging Summary";#N/A,#N/A,FALSE,"Ratio Analysis";#N/A,#N/A,FALSE,"Test 120 Day Accts";#N/A,#N/A,FALSE,"Tickmarks"}</definedName>
    <definedName name="wrn.Aging._.and._.Trend._.Analysis._2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BALANCE." hidden="1">{#N/A,#N/A,FALSE,"BAN3Q96"}</definedName>
    <definedName name="wrn.BALANCE._1" hidden="1">{#N/A,#N/A,FALSE,"BAN3Q96"}</definedName>
    <definedName name="wrn.BALANCE._1_1" hidden="1">{#N/A,#N/A,FALSE,"BAN3Q96"}</definedName>
    <definedName name="wrn.BALANCE._1_1_1" hidden="1">{#N/A,#N/A,FALSE,"BAN3Q96"}</definedName>
    <definedName name="wrn.BALANCE._1_1_2" hidden="1">{#N/A,#N/A,FALSE,"BAN3Q96"}</definedName>
    <definedName name="wrn.BALANCE._1_2" hidden="1">{#N/A,#N/A,FALSE,"BAN3Q96"}</definedName>
    <definedName name="wrn.BALANCE._1_3" hidden="1">{#N/A,#N/A,FALSE,"BAN3Q96"}</definedName>
    <definedName name="wrn.BALANCE._2" hidden="1">{#N/A,#N/A,FALSE,"BAN3Q96"}</definedName>
    <definedName name="wrn.BALANCE._2_1" hidden="1">{#N/A,#N/A,FALSE,"BAN3Q96"}</definedName>
    <definedName name="wrn.BALANCE._2_2" hidden="1">{#N/A,#N/A,FALSE,"BAN3Q96"}</definedName>
    <definedName name="wrn.BALANCE._3" hidden="1">{#N/A,#N/A,FALSE,"BAN3Q96"}</definedName>
    <definedName name="wrn.BALANCE._4" hidden="1">{#N/A,#N/A,FALSE,"BAN3Q96"}</definedName>
    <definedName name="wrn.CAPITAL." hidden="1">{#N/A,#N/A,FALSE,"RES. CAPITAL";#N/A,#N/A,FALSE,"SUPERAVIT"}</definedName>
    <definedName name="wrn.CAPITAL._1" hidden="1">{#N/A,#N/A,FALSE,"RES. CAPITAL";#N/A,#N/A,FALSE,"SUPERAVIT"}</definedName>
    <definedName name="wrn.CAPITAL._1_1" hidden="1">{#N/A,#N/A,FALSE,"RES. CAPITAL";#N/A,#N/A,FALSE,"SUPERAVIT"}</definedName>
    <definedName name="wrn.CAPITAL._1_1_1" hidden="1">{#N/A,#N/A,FALSE,"RES. CAPITAL";#N/A,#N/A,FALSE,"SUPERAVIT"}</definedName>
    <definedName name="wrn.CAPITAL._1_1_2" hidden="1">{#N/A,#N/A,FALSE,"RES. CAPITAL";#N/A,#N/A,FALSE,"SUPERAVIT"}</definedName>
    <definedName name="wrn.CAPITAL._1_2" hidden="1">{#N/A,#N/A,FALSE,"RES. CAPITAL";#N/A,#N/A,FALSE,"SUPERAVIT"}</definedName>
    <definedName name="wrn.CAPITAL._1_3" hidden="1">{#N/A,#N/A,FALSE,"RES. CAPITAL";#N/A,#N/A,FALSE,"SUPERAVIT"}</definedName>
    <definedName name="wrn.CAPITAL._2" hidden="1">{#N/A,#N/A,FALSE,"RES. CAPITAL";#N/A,#N/A,FALSE,"SUPERAVIT"}</definedName>
    <definedName name="wrn.CAPITAL._2_1" hidden="1">{#N/A,#N/A,FALSE,"RES. CAPITAL";#N/A,#N/A,FALSE,"SUPERAVIT"}</definedName>
    <definedName name="wrn.CAPITAL._2_2" hidden="1">{#N/A,#N/A,FALSE,"RES. CAPITAL";#N/A,#N/A,FALSE,"SUPERAVIT"}</definedName>
    <definedName name="wrn.CAPITAL._3" hidden="1">{#N/A,#N/A,FALSE,"RES. CAPITAL";#N/A,#N/A,FALSE,"SUPERAVIT"}</definedName>
    <definedName name="wrn.CAPITAL._4" hidden="1">{#N/A,#N/A,FALSE,"RES. CAPITAL";#N/A,#N/A,FALSE,"SUPERAVIT"}</definedName>
    <definedName name="wrn.EDOMASAPOYOS." hidden="1">{#N/A,#N/A,FALSE,"EDO. DE RESULTADOS";#N/A,#N/A,FALSE,"CAMBIOS";#N/A,#N/A,FALSE,"COM - VTA";#N/A,#N/A,FALSE,"DIVIDENDOS";#N/A,#N/A,FALSE,"OTROS ING. DE OP.";#N/A,#N/A,FALSE,"GASTOS DE PERSONAL";#N/A,#N/A,FALSE,"RENTAS";#N/A,#N/A,FALSE,"OTROS GASTOS";#N/A,#N/A,FALSE,"DEP. Y AMO.";#N/A,#N/A,FALSE,"OTROS PROD."}</definedName>
    <definedName name="wrn.EDOMASAPOYOS._1" hidden="1">{#N/A,#N/A,FALSE,"EDO. DE RESULTADOS";#N/A,#N/A,FALSE,"CAMBIOS";#N/A,#N/A,FALSE,"COM - VTA";#N/A,#N/A,FALSE,"DIVIDENDOS";#N/A,#N/A,FALSE,"OTROS ING. DE OP.";#N/A,#N/A,FALSE,"GASTOS DE PERSONAL";#N/A,#N/A,FALSE,"RENTAS";#N/A,#N/A,FALSE,"OTROS GASTOS";#N/A,#N/A,FALSE,"DEP. Y AMO.";#N/A,#N/A,FALSE,"OTROS PROD."}</definedName>
    <definedName name="wrn.EDOMASAPOYOS._1_1" hidden="1">{#N/A,#N/A,FALSE,"EDO. DE RESULTADOS";#N/A,#N/A,FALSE,"CAMBIOS";#N/A,#N/A,FALSE,"COM - VTA";#N/A,#N/A,FALSE,"DIVIDENDOS";#N/A,#N/A,FALSE,"OTROS ING. DE OP.";#N/A,#N/A,FALSE,"GASTOS DE PERSONAL";#N/A,#N/A,FALSE,"RENTAS";#N/A,#N/A,FALSE,"OTROS GASTOS";#N/A,#N/A,FALSE,"DEP. Y AMO.";#N/A,#N/A,FALSE,"OTROS PROD."}</definedName>
    <definedName name="wrn.EDOMASAPOYOS._1_1_1" hidden="1">{#N/A,#N/A,FALSE,"EDO. DE RESULTADOS";#N/A,#N/A,FALSE,"CAMBIOS";#N/A,#N/A,FALSE,"COM - VTA";#N/A,#N/A,FALSE,"DIVIDENDOS";#N/A,#N/A,FALSE,"OTROS ING. DE OP.";#N/A,#N/A,FALSE,"GASTOS DE PERSONAL";#N/A,#N/A,FALSE,"RENTAS";#N/A,#N/A,FALSE,"OTROS GASTOS";#N/A,#N/A,FALSE,"DEP. Y AMO.";#N/A,#N/A,FALSE,"OTROS PROD."}</definedName>
    <definedName name="wrn.EDOMASAPOYOS._1_1_2" hidden="1">{#N/A,#N/A,FALSE,"EDO. DE RESULTADOS";#N/A,#N/A,FALSE,"CAMBIOS";#N/A,#N/A,FALSE,"COM - VTA";#N/A,#N/A,FALSE,"DIVIDENDOS";#N/A,#N/A,FALSE,"OTROS ING. DE OP.";#N/A,#N/A,FALSE,"GASTOS DE PERSONAL";#N/A,#N/A,FALSE,"RENTAS";#N/A,#N/A,FALSE,"OTROS GASTOS";#N/A,#N/A,FALSE,"DEP. Y AMO.";#N/A,#N/A,FALSE,"OTROS PROD."}</definedName>
    <definedName name="wrn.EDOMASAPOYOS._1_2" hidden="1">{#N/A,#N/A,FALSE,"EDO. DE RESULTADOS";#N/A,#N/A,FALSE,"CAMBIOS";#N/A,#N/A,FALSE,"COM - VTA";#N/A,#N/A,FALSE,"DIVIDENDOS";#N/A,#N/A,FALSE,"OTROS ING. DE OP.";#N/A,#N/A,FALSE,"GASTOS DE PERSONAL";#N/A,#N/A,FALSE,"RENTAS";#N/A,#N/A,FALSE,"OTROS GASTOS";#N/A,#N/A,FALSE,"DEP. Y AMO.";#N/A,#N/A,FALSE,"OTROS PROD."}</definedName>
    <definedName name="wrn.EDOMASAPOYOS._1_3" hidden="1">{#N/A,#N/A,FALSE,"EDO. DE RESULTADOS";#N/A,#N/A,FALSE,"CAMBIOS";#N/A,#N/A,FALSE,"COM - VTA";#N/A,#N/A,FALSE,"DIVIDENDOS";#N/A,#N/A,FALSE,"OTROS ING. DE OP.";#N/A,#N/A,FALSE,"GASTOS DE PERSONAL";#N/A,#N/A,FALSE,"RENTAS";#N/A,#N/A,FALSE,"OTROS GASTOS";#N/A,#N/A,FALSE,"DEP. Y AMO.";#N/A,#N/A,FALSE,"OTROS PROD."}</definedName>
    <definedName name="wrn.EDOMASAPOYOS._2" hidden="1">{#N/A,#N/A,FALSE,"EDO. DE RESULTADOS";#N/A,#N/A,FALSE,"CAMBIOS";#N/A,#N/A,FALSE,"COM - VTA";#N/A,#N/A,FALSE,"DIVIDENDOS";#N/A,#N/A,FALSE,"OTROS ING. DE OP.";#N/A,#N/A,FALSE,"GASTOS DE PERSONAL";#N/A,#N/A,FALSE,"RENTAS";#N/A,#N/A,FALSE,"OTROS GASTOS";#N/A,#N/A,FALSE,"DEP. Y AMO.";#N/A,#N/A,FALSE,"OTROS PROD."}</definedName>
    <definedName name="wrn.EDOMASAPOYOS._2_1" hidden="1">{#N/A,#N/A,FALSE,"EDO. DE RESULTADOS";#N/A,#N/A,FALSE,"CAMBIOS";#N/A,#N/A,FALSE,"COM - VTA";#N/A,#N/A,FALSE,"DIVIDENDOS";#N/A,#N/A,FALSE,"OTROS ING. DE OP.";#N/A,#N/A,FALSE,"GASTOS DE PERSONAL";#N/A,#N/A,FALSE,"RENTAS";#N/A,#N/A,FALSE,"OTROS GASTOS";#N/A,#N/A,FALSE,"DEP. Y AMO.";#N/A,#N/A,FALSE,"OTROS PROD."}</definedName>
    <definedName name="wrn.EDOMASAPOYOS._2_2" hidden="1">{#N/A,#N/A,FALSE,"EDO. DE RESULTADOS";#N/A,#N/A,FALSE,"CAMBIOS";#N/A,#N/A,FALSE,"COM - VTA";#N/A,#N/A,FALSE,"DIVIDENDOS";#N/A,#N/A,FALSE,"OTROS ING. DE OP.";#N/A,#N/A,FALSE,"GASTOS DE PERSONAL";#N/A,#N/A,FALSE,"RENTAS";#N/A,#N/A,FALSE,"OTROS GASTOS";#N/A,#N/A,FALSE,"DEP. Y AMO.";#N/A,#N/A,FALSE,"OTROS PROD."}</definedName>
    <definedName name="wrn.EDOMASAPOYOS._3" hidden="1">{#N/A,#N/A,FALSE,"EDO. DE RESULTADOS";#N/A,#N/A,FALSE,"CAMBIOS";#N/A,#N/A,FALSE,"COM - VTA";#N/A,#N/A,FALSE,"DIVIDENDOS";#N/A,#N/A,FALSE,"OTROS ING. DE OP.";#N/A,#N/A,FALSE,"GASTOS DE PERSONAL";#N/A,#N/A,FALSE,"RENTAS";#N/A,#N/A,FALSE,"OTROS GASTOS";#N/A,#N/A,FALSE,"DEP. Y AMO.";#N/A,#N/A,FALSE,"OTROS PROD."}</definedName>
    <definedName name="wrn.EDOMASAPOYOS._4" hidden="1">{#N/A,#N/A,FALSE,"EDO. DE RESULTADOS";#N/A,#N/A,FALSE,"CAMBIOS";#N/A,#N/A,FALSE,"COM - VTA";#N/A,#N/A,FALSE,"DIVIDENDOS";#N/A,#N/A,FALSE,"OTROS ING. DE OP.";#N/A,#N/A,FALSE,"GASTOS DE PERSONAL";#N/A,#N/A,FALSE,"RENTAS";#N/A,#N/A,FALSE,"OTROS GASTOS";#N/A,#N/A,FALSE,"DEP. Y AMO.";#N/A,#N/A,FALSE,"OTROS PROD."}</definedName>
    <definedName name="wrn.EXTRAORDINARIOS." hidden="1">{#N/A,#N/A,FALSE,"ING. EXT."}</definedName>
    <definedName name="wrn.EXTRAORDINARIOS._1" hidden="1">{#N/A,#N/A,FALSE,"ING. EXT."}</definedName>
    <definedName name="wrn.EXTRAORDINARIOS._1_1" hidden="1">{#N/A,#N/A,FALSE,"ING. EXT."}</definedName>
    <definedName name="wrn.EXTRAORDINARIOS._1_1_1" hidden="1">{#N/A,#N/A,FALSE,"ING. EXT."}</definedName>
    <definedName name="wrn.EXTRAORDINARIOS._1_1_2" hidden="1">{#N/A,#N/A,FALSE,"ING. EXT."}</definedName>
    <definedName name="wrn.EXTRAORDINARIOS._1_2" hidden="1">{#N/A,#N/A,FALSE,"ING. EXT."}</definedName>
    <definedName name="wrn.EXTRAORDINARIOS._1_3" hidden="1">{#N/A,#N/A,FALSE,"ING. EXT."}</definedName>
    <definedName name="wrn.EXTRAORDINARIOS._2" hidden="1">{#N/A,#N/A,FALSE,"ING. EXT."}</definedName>
    <definedName name="wrn.EXTRAORDINARIOS._2_1" hidden="1">{#N/A,#N/A,FALSE,"ING. EXT."}</definedName>
    <definedName name="wrn.EXTRAORDINARIOS._2_2" hidden="1">{#N/A,#N/A,FALSE,"ING. EXT."}</definedName>
    <definedName name="wrn.EXTRAORDINARIOS._3" hidden="1">{#N/A,#N/A,FALSE,"ING. EXT."}</definedName>
    <definedName name="wrn.EXTRAORDINARIOS._4" hidden="1">{#N/A,#N/A,FALSE,"ING. EXT."}</definedName>
    <definedName name="wrn.INTERNA._.CNB._.Y._.CONTABLE." hidden="1">{#N/A,#N/A,FALSE,"EDO. RES. INT";#N/A,#N/A,FALSE,"EDO. RES. CNB";#N/A,#N/A,FALSE,"EDO. RES. CONT."}</definedName>
    <definedName name="wrn.INTERNA._.CNB._.Y._.CONTABLE._1" hidden="1">{#N/A,#N/A,FALSE,"EDO. RES. INT";#N/A,#N/A,FALSE,"EDO. RES. CNB";#N/A,#N/A,FALSE,"EDO. RES. CONT."}</definedName>
    <definedName name="wrn.INTERNA._.CNB._.Y._.CONTABLE._1_1" hidden="1">{#N/A,#N/A,FALSE,"EDO. RES. INT";#N/A,#N/A,FALSE,"EDO. RES. CNB";#N/A,#N/A,FALSE,"EDO. RES. CONT."}</definedName>
    <definedName name="wrn.INTERNA._.CNB._.Y._.CONTABLE._1_1_1" hidden="1">{#N/A,#N/A,FALSE,"EDO. RES. INT";#N/A,#N/A,FALSE,"EDO. RES. CNB";#N/A,#N/A,FALSE,"EDO. RES. CONT."}</definedName>
    <definedName name="wrn.INTERNA._.CNB._.Y._.CONTABLE._1_1_2" hidden="1">{#N/A,#N/A,FALSE,"EDO. RES. INT";#N/A,#N/A,FALSE,"EDO. RES. CNB";#N/A,#N/A,FALSE,"EDO. RES. CONT."}</definedName>
    <definedName name="wrn.INTERNA._.CNB._.Y._.CONTABLE._1_2" hidden="1">{#N/A,#N/A,FALSE,"EDO. RES. INT";#N/A,#N/A,FALSE,"EDO. RES. CNB";#N/A,#N/A,FALSE,"EDO. RES. CONT."}</definedName>
    <definedName name="wrn.INTERNA._.CNB._.Y._.CONTABLE._1_3" hidden="1">{#N/A,#N/A,FALSE,"EDO. RES. INT";#N/A,#N/A,FALSE,"EDO. RES. CNB";#N/A,#N/A,FALSE,"EDO. RES. CONT."}</definedName>
    <definedName name="wrn.INTERNA._.CNB._.Y._.CONTABLE._2" hidden="1">{#N/A,#N/A,FALSE,"EDO. RES. INT";#N/A,#N/A,FALSE,"EDO. RES. CNB";#N/A,#N/A,FALSE,"EDO. RES. CONT."}</definedName>
    <definedName name="wrn.INTERNA._.CNB._.Y._.CONTABLE._2_1" hidden="1">{#N/A,#N/A,FALSE,"EDO. RES. INT";#N/A,#N/A,FALSE,"EDO. RES. CNB";#N/A,#N/A,FALSE,"EDO. RES. CONT."}</definedName>
    <definedName name="wrn.INTERNA._.CNB._.Y._.CONTABLE._2_2" hidden="1">{#N/A,#N/A,FALSE,"EDO. RES. INT";#N/A,#N/A,FALSE,"EDO. RES. CNB";#N/A,#N/A,FALSE,"EDO. RES. CONT."}</definedName>
    <definedName name="wrn.INTERNA._.CNB._.Y._.CONTABLE._3" hidden="1">{#N/A,#N/A,FALSE,"EDO. RES. INT";#N/A,#N/A,FALSE,"EDO. RES. CNB";#N/A,#N/A,FALSE,"EDO. RES. CONT."}</definedName>
    <definedName name="wrn.INTERNA._.CNB._.Y._.CONTABLE._4" hidden="1">{#N/A,#N/A,FALSE,"EDO. RES. INT";#N/A,#N/A,FALSE,"EDO. RES. CNB";#N/A,#N/A,FALSE,"EDO. RES. CONT."}</definedName>
    <definedName name="wrn.MENSUAL._.Y._.TRIMESTRAL." hidden="1">{#N/A,#N/A,FALSE,"EDO. RES. CNB";#N/A,#N/A,FALSE,"TRIMESTRAL"}</definedName>
    <definedName name="wrn.MENSUAL._.Y._.TRIMESTRAL._1" hidden="1">{#N/A,#N/A,FALSE,"EDO. RES. CNB";#N/A,#N/A,FALSE,"TRIMESTRAL"}</definedName>
    <definedName name="wrn.MENSUAL._.Y._.TRIMESTRAL._1_1" hidden="1">{#N/A,#N/A,FALSE,"EDO. RES. CNB";#N/A,#N/A,FALSE,"TRIMESTRAL"}</definedName>
    <definedName name="wrn.MENSUAL._.Y._.TRIMESTRAL._1_1_1" hidden="1">{#N/A,#N/A,FALSE,"EDO. RES. CNB";#N/A,#N/A,FALSE,"TRIMESTRAL"}</definedName>
    <definedName name="wrn.MENSUAL._.Y._.TRIMESTRAL._1_1_2" hidden="1">{#N/A,#N/A,FALSE,"EDO. RES. CNB";#N/A,#N/A,FALSE,"TRIMESTRAL"}</definedName>
    <definedName name="wrn.MENSUAL._.Y._.TRIMESTRAL._1_2" hidden="1">{#N/A,#N/A,FALSE,"EDO. RES. CNB";#N/A,#N/A,FALSE,"TRIMESTRAL"}</definedName>
    <definedName name="wrn.MENSUAL._.Y._.TRIMESTRAL._1_3" hidden="1">{#N/A,#N/A,FALSE,"EDO. RES. CNB";#N/A,#N/A,FALSE,"TRIMESTRAL"}</definedName>
    <definedName name="wrn.MENSUAL._.Y._.TRIMESTRAL._2" hidden="1">{#N/A,#N/A,FALSE,"EDO. RES. CNB";#N/A,#N/A,FALSE,"TRIMESTRAL"}</definedName>
    <definedName name="wrn.MENSUAL._.Y._.TRIMESTRAL._2_1" hidden="1">{#N/A,#N/A,FALSE,"EDO. RES. CNB";#N/A,#N/A,FALSE,"TRIMESTRAL"}</definedName>
    <definedName name="wrn.MENSUAL._.Y._.TRIMESTRAL._2_2" hidden="1">{#N/A,#N/A,FALSE,"EDO. RES. CNB";#N/A,#N/A,FALSE,"TRIMESTRAL"}</definedName>
    <definedName name="wrn.MENSUAL._.Y._.TRIMESTRAL._3" hidden="1">{#N/A,#N/A,FALSE,"EDO. RES. CNB";#N/A,#N/A,FALSE,"TRIMESTRAL"}</definedName>
    <definedName name="wrn.MENSUAL._.Y._.TRIMESTRAL._4" hidden="1">{#N/A,#N/A,FALSE,"EDO. RES. CNB";#N/A,#N/A,FALSE,"TRIMESTRAL"}</definedName>
    <definedName name="wrn.OBLIGACIONES." hidden="1">{#N/A,#N/A,FALSE,"OBLIG.S-CAPITAL"}</definedName>
    <definedName name="wrn.OBLIGACIONES._1" hidden="1">{#N/A,#N/A,FALSE,"OBLIG.S-CAPITAL"}</definedName>
    <definedName name="wrn.OBLIGACIONES._1_1" hidden="1">{#N/A,#N/A,FALSE,"OBLIG.S-CAPITAL"}</definedName>
    <definedName name="wrn.OBLIGACIONES._1_1_1" hidden="1">{#N/A,#N/A,FALSE,"OBLIG.S-CAPITAL"}</definedName>
    <definedName name="wrn.OBLIGACIONES._1_1_2" hidden="1">{#N/A,#N/A,FALSE,"OBLIG.S-CAPITAL"}</definedName>
    <definedName name="wrn.OBLIGACIONES._1_2" hidden="1">{#N/A,#N/A,FALSE,"OBLIG.S-CAPITAL"}</definedName>
    <definedName name="wrn.OBLIGACIONES._1_3" hidden="1">{#N/A,#N/A,FALSE,"OBLIG.S-CAPITAL"}</definedName>
    <definedName name="wrn.OBLIGACIONES._2" hidden="1">{#N/A,#N/A,FALSE,"OBLIG.S-CAPITAL"}</definedName>
    <definedName name="wrn.OBLIGACIONES._2_1" hidden="1">{#N/A,#N/A,FALSE,"OBLIG.S-CAPITAL"}</definedName>
    <definedName name="wrn.OBLIGACIONES._2_2" hidden="1">{#N/A,#N/A,FALSE,"OBLIG.S-CAPITAL"}</definedName>
    <definedName name="wrn.OBLIGACIONES._3" hidden="1">{#N/A,#N/A,FALSE,"OBLIG.S-CAPITAL"}</definedName>
    <definedName name="wrn.OBLIGACIONES._4" hidden="1">{#N/A,#N/A,FALSE,"OBLIG.S-CAPITAL"}</definedName>
    <definedName name="wrn.OLD." hidden="1">{"GAY",#N/A,FALSE,"ART";"GIL",#N/A,FALSE,"consolidado"}</definedName>
    <definedName name="wrn.OLD._1" hidden="1">{"GAY",#N/A,FALSE,"ART";"GIL",#N/A,FALSE,"consolidado"}</definedName>
    <definedName name="wrn.OLD._1_1" hidden="1">{"GAY",#N/A,FALSE,"ART";"GIL",#N/A,FALSE,"consolidado"}</definedName>
    <definedName name="wrn.OLD._1_1_1" hidden="1">{"GAY",#N/A,FALSE,"ART";"GIL",#N/A,FALSE,"consolidado"}</definedName>
    <definedName name="wrn.OLD._1_1_2" hidden="1">{"GAY",#N/A,FALSE,"ART";"GIL",#N/A,FALSE,"consolidado"}</definedName>
    <definedName name="wrn.OLD._1_2" hidden="1">{"GAY",#N/A,FALSE,"ART";"GIL",#N/A,FALSE,"consolidado"}</definedName>
    <definedName name="wrn.OLD._1_3" hidden="1">{"GAY",#N/A,FALSE,"ART";"GIL",#N/A,FALSE,"consolidado"}</definedName>
    <definedName name="wrn.OLD._2" hidden="1">{"GAY",#N/A,FALSE,"ART";"GIL",#N/A,FALSE,"consolidado"}</definedName>
    <definedName name="wrn.OLD._2_1" hidden="1">{"GAY",#N/A,FALSE,"ART";"GIL",#N/A,FALSE,"consolidado"}</definedName>
    <definedName name="wrn.OLD._2_2" hidden="1">{"GAY",#N/A,FALSE,"ART";"GIL",#N/A,FALSE,"consolidado"}</definedName>
    <definedName name="wrn.OLD._3" hidden="1">{"GAY",#N/A,FALSE,"ART";"GIL",#N/A,FALSE,"consolidado"}</definedName>
    <definedName name="wrn.OLD._4" hidden="1">{"GAY",#N/A,FALSE,"ART";"GIL",#N/A,FALSE,"consolidado"}</definedName>
    <definedName name="wrn.Package."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SIVO." hidden="1">{#N/A,#N/A,FALSE,"DEP. VISTA CON INT.";#N/A,#N/A,FALSE,"CTA. MAESTRA";#N/A,#N/A,FALSE,"DEP. PLAZO MENUDEO";#N/A,#N/A,FALSE,"FONDOS";#N/A,#N/A,FALSE,"DEP. EN DLLS.";#N/A,#N/A,FALSE,"DEUDA EN DLLS";#N/A,#N/A,FALSE,"PREST. INT.";#N/A,#N/A,FALSE,"REPORTOS";#N/A,#N/A,FALSE,"OTROS DEP.";#N/A,#N/A,FALSE,"ACREEDORES DIVERSOS"}</definedName>
    <definedName name="wrn.PASIVO._1" hidden="1">{#N/A,#N/A,FALSE,"DEP. VISTA CON INT.";#N/A,#N/A,FALSE,"CTA. MAESTRA";#N/A,#N/A,FALSE,"DEP. PLAZO MENUDEO";#N/A,#N/A,FALSE,"FONDOS";#N/A,#N/A,FALSE,"DEP. EN DLLS.";#N/A,#N/A,FALSE,"DEUDA EN DLLS";#N/A,#N/A,FALSE,"PREST. INT.";#N/A,#N/A,FALSE,"REPORTOS";#N/A,#N/A,FALSE,"OTROS DEP.";#N/A,#N/A,FALSE,"ACREEDORES DIVERSOS"}</definedName>
    <definedName name="wrn.PASIVO._1_1" hidden="1">{#N/A,#N/A,FALSE,"DEP. VISTA CON INT.";#N/A,#N/A,FALSE,"CTA. MAESTRA";#N/A,#N/A,FALSE,"DEP. PLAZO MENUDEO";#N/A,#N/A,FALSE,"FONDOS";#N/A,#N/A,FALSE,"DEP. EN DLLS.";#N/A,#N/A,FALSE,"DEUDA EN DLLS";#N/A,#N/A,FALSE,"PREST. INT.";#N/A,#N/A,FALSE,"REPORTOS";#N/A,#N/A,FALSE,"OTROS DEP.";#N/A,#N/A,FALSE,"ACREEDORES DIVERSOS"}</definedName>
    <definedName name="wrn.PASIVO._1_1_1" hidden="1">{#N/A,#N/A,FALSE,"DEP. VISTA CON INT.";#N/A,#N/A,FALSE,"CTA. MAESTRA";#N/A,#N/A,FALSE,"DEP. PLAZO MENUDEO";#N/A,#N/A,FALSE,"FONDOS";#N/A,#N/A,FALSE,"DEP. EN DLLS.";#N/A,#N/A,FALSE,"DEUDA EN DLLS";#N/A,#N/A,FALSE,"PREST. INT.";#N/A,#N/A,FALSE,"REPORTOS";#N/A,#N/A,FALSE,"OTROS DEP.";#N/A,#N/A,FALSE,"ACREEDORES DIVERSOS"}</definedName>
    <definedName name="wrn.PASIVO._1_1_2" hidden="1">{#N/A,#N/A,FALSE,"DEP. VISTA CON INT.";#N/A,#N/A,FALSE,"CTA. MAESTRA";#N/A,#N/A,FALSE,"DEP. PLAZO MENUDEO";#N/A,#N/A,FALSE,"FONDOS";#N/A,#N/A,FALSE,"DEP. EN DLLS.";#N/A,#N/A,FALSE,"DEUDA EN DLLS";#N/A,#N/A,FALSE,"PREST. INT.";#N/A,#N/A,FALSE,"REPORTOS";#N/A,#N/A,FALSE,"OTROS DEP.";#N/A,#N/A,FALSE,"ACREEDORES DIVERSOS"}</definedName>
    <definedName name="wrn.PASIVO._1_2" hidden="1">{#N/A,#N/A,FALSE,"DEP. VISTA CON INT.";#N/A,#N/A,FALSE,"CTA. MAESTRA";#N/A,#N/A,FALSE,"DEP. PLAZO MENUDEO";#N/A,#N/A,FALSE,"FONDOS";#N/A,#N/A,FALSE,"DEP. EN DLLS.";#N/A,#N/A,FALSE,"DEUDA EN DLLS";#N/A,#N/A,FALSE,"PREST. INT.";#N/A,#N/A,FALSE,"REPORTOS";#N/A,#N/A,FALSE,"OTROS DEP.";#N/A,#N/A,FALSE,"ACREEDORES DIVERSOS"}</definedName>
    <definedName name="wrn.PASIVO._1_3" hidden="1">{#N/A,#N/A,FALSE,"DEP. VISTA CON INT.";#N/A,#N/A,FALSE,"CTA. MAESTRA";#N/A,#N/A,FALSE,"DEP. PLAZO MENUDEO";#N/A,#N/A,FALSE,"FONDOS";#N/A,#N/A,FALSE,"DEP. EN DLLS.";#N/A,#N/A,FALSE,"DEUDA EN DLLS";#N/A,#N/A,FALSE,"PREST. INT.";#N/A,#N/A,FALSE,"REPORTOS";#N/A,#N/A,FALSE,"OTROS DEP.";#N/A,#N/A,FALSE,"ACREEDORES DIVERSOS"}</definedName>
    <definedName name="wrn.PASIVO._2" hidden="1">{#N/A,#N/A,FALSE,"DEP. VISTA CON INT.";#N/A,#N/A,FALSE,"CTA. MAESTRA";#N/A,#N/A,FALSE,"DEP. PLAZO MENUDEO";#N/A,#N/A,FALSE,"FONDOS";#N/A,#N/A,FALSE,"DEP. EN DLLS.";#N/A,#N/A,FALSE,"DEUDA EN DLLS";#N/A,#N/A,FALSE,"PREST. INT.";#N/A,#N/A,FALSE,"REPORTOS";#N/A,#N/A,FALSE,"OTROS DEP.";#N/A,#N/A,FALSE,"ACREEDORES DIVERSOS"}</definedName>
    <definedName name="wrn.PASIVO._2_1" hidden="1">{#N/A,#N/A,FALSE,"DEP. VISTA CON INT.";#N/A,#N/A,FALSE,"CTA. MAESTRA";#N/A,#N/A,FALSE,"DEP. PLAZO MENUDEO";#N/A,#N/A,FALSE,"FONDOS";#N/A,#N/A,FALSE,"DEP. EN DLLS.";#N/A,#N/A,FALSE,"DEUDA EN DLLS";#N/A,#N/A,FALSE,"PREST. INT.";#N/A,#N/A,FALSE,"REPORTOS";#N/A,#N/A,FALSE,"OTROS DEP.";#N/A,#N/A,FALSE,"ACREEDORES DIVERSOS"}</definedName>
    <definedName name="wrn.PASIVO._2_2" hidden="1">{#N/A,#N/A,FALSE,"DEP. VISTA CON INT.";#N/A,#N/A,FALSE,"CTA. MAESTRA";#N/A,#N/A,FALSE,"DEP. PLAZO MENUDEO";#N/A,#N/A,FALSE,"FONDOS";#N/A,#N/A,FALSE,"DEP. EN DLLS.";#N/A,#N/A,FALSE,"DEUDA EN DLLS";#N/A,#N/A,FALSE,"PREST. INT.";#N/A,#N/A,FALSE,"REPORTOS";#N/A,#N/A,FALSE,"OTROS DEP.";#N/A,#N/A,FALSE,"ACREEDORES DIVERSOS"}</definedName>
    <definedName name="wrn.PASIVO._3" hidden="1">{#N/A,#N/A,FALSE,"DEP. VISTA CON INT.";#N/A,#N/A,FALSE,"CTA. MAESTRA";#N/A,#N/A,FALSE,"DEP. PLAZO MENUDEO";#N/A,#N/A,FALSE,"FONDOS";#N/A,#N/A,FALSE,"DEP. EN DLLS.";#N/A,#N/A,FALSE,"DEUDA EN DLLS";#N/A,#N/A,FALSE,"PREST. INT.";#N/A,#N/A,FALSE,"REPORTOS";#N/A,#N/A,FALSE,"OTROS DEP.";#N/A,#N/A,FALSE,"ACREEDORES DIVERSOS"}</definedName>
    <definedName name="wrn.PASIVO._4" hidden="1">{#N/A,#N/A,FALSE,"DEP. VISTA CON INT.";#N/A,#N/A,FALSE,"CTA. MAESTRA";#N/A,#N/A,FALSE,"DEP. PLAZO MENUDEO";#N/A,#N/A,FALSE,"FONDOS";#N/A,#N/A,FALSE,"DEP. EN DLLS.";#N/A,#N/A,FALSE,"DEUDA EN DLLS";#N/A,#N/A,FALSE,"PREST. INT.";#N/A,#N/A,FALSE,"REPORTOS";#N/A,#N/A,FALSE,"OTROS DEP.";#N/A,#N/A,FALSE,"ACREEDORES DIVERSOS"}</definedName>
    <definedName name="wrn.Process._.Graphs." localSheetId="19" hidden="1">{"process graphs",#N/A,FALSE,"graphs&amp;data"}</definedName>
    <definedName name="wrn.Process._.Graphs." localSheetId="18" hidden="1">{"process graphs",#N/A,FALSE,"graphs&amp;data"}</definedName>
    <definedName name="wrn.Process._.Graphs." localSheetId="15" hidden="1">{"process graphs",#N/A,FALSE,"graphs&amp;data"}</definedName>
    <definedName name="wrn.Process._.Graphs." localSheetId="1" hidden="1">{"process graphs",#N/A,FALSE,"graphs&amp;data"}</definedName>
    <definedName name="wrn.Process._.Graphs." localSheetId="16" hidden="1">{"process graphs",#N/A,FALSE,"graphs&amp;data"}</definedName>
    <definedName name="wrn.Process._.Graphs." hidden="1">{"process graphs",#N/A,FALSE,"graphs&amp;data"}</definedName>
    <definedName name="wrn.Process._.Graphs._1" hidden="1">{"process graphs",#N/A,FALSE,"graphs&amp;data"}</definedName>
    <definedName name="wrn.Process._.Graphs._1_1" hidden="1">{"process graphs",#N/A,FALSE,"graphs&amp;data"}</definedName>
    <definedName name="wrn.Process._.Graphs._1_1_1" hidden="1">{"process graphs",#N/A,FALSE,"graphs&amp;data"}</definedName>
    <definedName name="wrn.Process._.Graphs._1_1_2" hidden="1">{"process graphs",#N/A,FALSE,"graphs&amp;data"}</definedName>
    <definedName name="wrn.Process._.Graphs._1_2" hidden="1">{"process graphs",#N/A,FALSE,"graphs&amp;data"}</definedName>
    <definedName name="wrn.Process._.Graphs._1_3" hidden="1">{"process graphs",#N/A,FALSE,"graphs&amp;data"}</definedName>
    <definedName name="wrn.Process._.Graphs._2" hidden="1">{"process graphs",#N/A,FALSE,"graphs&amp;data"}</definedName>
    <definedName name="wrn.Process._.Graphs._2_1" hidden="1">{"process graphs",#N/A,FALSE,"graphs&amp;data"}</definedName>
    <definedName name="wrn.Process._.Graphs._2_2" hidden="1">{"process graphs",#N/A,FALSE,"graphs&amp;data"}</definedName>
    <definedName name="wrn.Process._.Graphs._3" hidden="1">{"process graphs",#N/A,FALSE,"graphs&amp;data"}</definedName>
    <definedName name="wrn.Process._.Graphs._4" hidden="1">{"process graphs",#N/A,FALSE,"graphs&amp;data"}</definedName>
    <definedName name="wrn.Project._.Graphs." localSheetId="19" hidden="1">{"project graphs",#N/A,FALSE,"graphs&amp;data"}</definedName>
    <definedName name="wrn.Project._.Graphs." localSheetId="18" hidden="1">{"project graphs",#N/A,FALSE,"graphs&amp;data"}</definedName>
    <definedName name="wrn.Project._.Graphs." localSheetId="15" hidden="1">{"project graphs",#N/A,FALSE,"graphs&amp;data"}</definedName>
    <definedName name="wrn.Project._.Graphs." localSheetId="1" hidden="1">{"project graphs",#N/A,FALSE,"graphs&amp;data"}</definedName>
    <definedName name="wrn.Project._.Graphs." localSheetId="16" hidden="1">{"project graphs",#N/A,FALSE,"graphs&amp;data"}</definedName>
    <definedName name="wrn.Project._.Graphs." hidden="1">{"project graphs",#N/A,FALSE,"graphs&amp;data"}</definedName>
    <definedName name="wrn.Project._.Graphs._1" hidden="1">{"project graphs",#N/A,FALSE,"graphs&amp;data"}</definedName>
    <definedName name="wrn.Project._.Graphs._1_1" hidden="1">{"project graphs",#N/A,FALSE,"graphs&amp;data"}</definedName>
    <definedName name="wrn.Project._.Graphs._1_1_1" hidden="1">{"project graphs",#N/A,FALSE,"graphs&amp;data"}</definedName>
    <definedName name="wrn.Project._.Graphs._1_1_2" hidden="1">{"project graphs",#N/A,FALSE,"graphs&amp;data"}</definedName>
    <definedName name="wrn.Project._.Graphs._1_2" hidden="1">{"project graphs",#N/A,FALSE,"graphs&amp;data"}</definedName>
    <definedName name="wrn.Project._.Graphs._1_3" hidden="1">{"project graphs",#N/A,FALSE,"graphs&amp;data"}</definedName>
    <definedName name="wrn.Project._.Graphs._2" hidden="1">{"project graphs",#N/A,FALSE,"graphs&amp;data"}</definedName>
    <definedName name="wrn.Project._.Graphs._2_1" hidden="1">{"project graphs",#N/A,FALSE,"graphs&amp;data"}</definedName>
    <definedName name="wrn.Project._.Graphs._2_2" hidden="1">{"project graphs",#N/A,FALSE,"graphs&amp;data"}</definedName>
    <definedName name="wrn.Project._.Graphs._3" hidden="1">{"project graphs",#N/A,FALSE,"graphs&amp;data"}</definedName>
    <definedName name="wrn.Project._.Graphs._4" hidden="1">{"project graphs",#N/A,FALSE,"graphs&amp;data"}</definedName>
    <definedName name="wrn.SUBSIDIARIAS." hidden="1">{#N/A,#N/A,FALSE,"SUBSIDIARIAS"}</definedName>
    <definedName name="wrn.SUBSIDIARIAS._1" hidden="1">{#N/A,#N/A,FALSE,"SUBSIDIARIAS"}</definedName>
    <definedName name="wrn.SUBSIDIARIAS._1_1" hidden="1">{#N/A,#N/A,FALSE,"SUBSIDIARIAS"}</definedName>
    <definedName name="wrn.SUBSIDIARIAS._1_1_1" hidden="1">{#N/A,#N/A,FALSE,"SUBSIDIARIAS"}</definedName>
    <definedName name="wrn.SUBSIDIARIAS._1_1_2" hidden="1">{#N/A,#N/A,FALSE,"SUBSIDIARIAS"}</definedName>
    <definedName name="wrn.SUBSIDIARIAS._1_2" hidden="1">{#N/A,#N/A,FALSE,"SUBSIDIARIAS"}</definedName>
    <definedName name="wrn.SUBSIDIARIAS._1_3" hidden="1">{#N/A,#N/A,FALSE,"SUBSIDIARIAS"}</definedName>
    <definedName name="wrn.SUBSIDIARIAS._2" hidden="1">{#N/A,#N/A,FALSE,"SUBSIDIARIAS"}</definedName>
    <definedName name="wrn.SUBSIDIARIAS._2_1" hidden="1">{#N/A,#N/A,FALSE,"SUBSIDIARIAS"}</definedName>
    <definedName name="wrn.SUBSIDIARIAS._2_2" hidden="1">{#N/A,#N/A,FALSE,"SUBSIDIARIAS"}</definedName>
    <definedName name="wrn.SUBSIDIARIAS._3" hidden="1">{#N/A,#N/A,FALSE,"SUBSIDIARIAS"}</definedName>
    <definedName name="wrn.SUBSIDIARIAS._4" hidden="1">{#N/A,#N/A,FALSE,"SUBSIDIARIAS"}</definedName>
    <definedName name="wrn.testprint." localSheetId="19" hidden="1">{"test",#N/A,FALSE,"VAR BILL"}</definedName>
    <definedName name="wrn.testprint." localSheetId="18" hidden="1">{"test",#N/A,FALSE,"VAR BILL"}</definedName>
    <definedName name="wrn.testprint." localSheetId="15" hidden="1">{"test",#N/A,FALSE,"VAR BILL"}</definedName>
    <definedName name="wrn.testprint." localSheetId="1" hidden="1">{"test",#N/A,FALSE,"VAR BILL"}</definedName>
    <definedName name="wrn.testprint." localSheetId="16" hidden="1">{"test",#N/A,FALSE,"VAR BILL"}</definedName>
    <definedName name="wrn.testprint." hidden="1">{"test",#N/A,FALSE,"VAR BILL"}</definedName>
    <definedName name="wrn.testprint._1" hidden="1">{"test",#N/A,FALSE,"VAR BILL"}</definedName>
    <definedName name="wrn.testprint._1_1" hidden="1">{"test",#N/A,FALSE,"VAR BILL"}</definedName>
    <definedName name="wrn.testprint._1_1_1" hidden="1">{"test",#N/A,FALSE,"VAR BILL"}</definedName>
    <definedName name="wrn.testprint._1_1_2" hidden="1">{"test",#N/A,FALSE,"VAR BILL"}</definedName>
    <definedName name="wrn.testprint._1_2" hidden="1">{"test",#N/A,FALSE,"VAR BILL"}</definedName>
    <definedName name="wrn.testprint._1_3" hidden="1">{"test",#N/A,FALSE,"VAR BILL"}</definedName>
    <definedName name="wrn.testprint._2" hidden="1">{"test",#N/A,FALSE,"VAR BILL"}</definedName>
    <definedName name="wrn.testprint._2_1" hidden="1">{"test",#N/A,FALSE,"VAR BILL"}</definedName>
    <definedName name="wrn.testprint._2_2" hidden="1">{"test",#N/A,FALSE,"VAR BILL"}</definedName>
    <definedName name="wrn.testprint._3" hidden="1">{"test",#N/A,FALSE,"VAR BILL"}</definedName>
    <definedName name="wrn.testprint._4" hidden="1">{"test",#N/A,FALSE,"VAR BILL"}</definedName>
    <definedName name="wrn.UDIS." hidden="1">{#N/A,#N/A,FALSE,"UDIS SEPT 96"}</definedName>
    <definedName name="wrn.UDIS._1" hidden="1">{#N/A,#N/A,FALSE,"UDIS SEPT 96"}</definedName>
    <definedName name="wrn.UDIS._1_1" hidden="1">{#N/A,#N/A,FALSE,"UDIS SEPT 96"}</definedName>
    <definedName name="wrn.UDIS._1_1_1" hidden="1">{#N/A,#N/A,FALSE,"UDIS SEPT 96"}</definedName>
    <definedName name="wrn.UDIS._1_1_2" hidden="1">{#N/A,#N/A,FALSE,"UDIS SEPT 96"}</definedName>
    <definedName name="wrn.UDIS._1_2" hidden="1">{#N/A,#N/A,FALSE,"UDIS SEPT 96"}</definedName>
    <definedName name="wrn.UDIS._1_3" hidden="1">{#N/A,#N/A,FALSE,"UDIS SEPT 96"}</definedName>
    <definedName name="wrn.UDIS._2" hidden="1">{#N/A,#N/A,FALSE,"UDIS SEPT 96"}</definedName>
    <definedName name="wrn.UDIS._2_1" hidden="1">{#N/A,#N/A,FALSE,"UDIS SEPT 96"}</definedName>
    <definedName name="wrn.UDIS._2_2" hidden="1">{#N/A,#N/A,FALSE,"UDIS SEPT 96"}</definedName>
    <definedName name="wrn.UDIS._3" hidden="1">{#N/A,#N/A,FALSE,"UDIS SEPT 96"}</definedName>
    <definedName name="wrn.UDIS._4" hidden="1">{#N/A,#N/A,FALSE,"UDIS SEPT 96"}</definedName>
    <definedName name="wwww" localSheetId="3" hidden="1">#REF!</definedName>
    <definedName name="wwww" localSheetId="13" hidden="1">#REF!</definedName>
    <definedName name="wwww" localSheetId="14" hidden="1">#REF!</definedName>
    <definedName name="wwww" hidden="1">#REF!</definedName>
    <definedName name="XREF_COLUMN_3" localSheetId="3" hidden="1">'[12]G 5.4 diciembre 2007'!#REF!</definedName>
    <definedName name="XREF_COLUMN_3" localSheetId="13" hidden="1">'[12]G 5.4 diciembre 2007'!#REF!</definedName>
    <definedName name="XREF_COLUMN_3" localSheetId="14" hidden="1">'[12]G 5.4 diciembre 2007'!#REF!</definedName>
    <definedName name="XREF_COLUMN_3" hidden="1">'[12]G 5.4 diciembre 2007'!#REF!</definedName>
    <definedName name="XREF_COLUMN_4" localSheetId="3" hidden="1">#REF!</definedName>
    <definedName name="XREF_COLUMN_4" localSheetId="13" hidden="1">#REF!</definedName>
    <definedName name="XREF_COLUMN_4" localSheetId="14" hidden="1">#REF!</definedName>
    <definedName name="XREF_COLUMN_4" hidden="1">#REF!</definedName>
    <definedName name="XRefActiveRow" localSheetId="3" hidden="1">#REF!</definedName>
    <definedName name="XRefActiveRow" localSheetId="13" hidden="1">#REF!</definedName>
    <definedName name="XRefActiveRow" localSheetId="14" hidden="1">#REF!</definedName>
    <definedName name="XRefActiveRow" hidden="1">#REF!</definedName>
    <definedName name="XRefColumnsCount" hidden="1">4</definedName>
    <definedName name="XRefCopy1" localSheetId="3" hidden="1">'[13]CONC MARZO'!#REF!</definedName>
    <definedName name="XRefCopy1" localSheetId="13" hidden="1">'[13]CONC MARZO'!#REF!</definedName>
    <definedName name="XRefCopy1" localSheetId="14" hidden="1">'[13]CONC MARZO'!#REF!</definedName>
    <definedName name="XRefCopy1" hidden="1">'[13]CONC MARZO'!#REF!</definedName>
    <definedName name="XRefCopy1Row" localSheetId="3" hidden="1">#REF!</definedName>
    <definedName name="XRefCopy1Row" localSheetId="13" hidden="1">#REF!</definedName>
    <definedName name="XRefCopy1Row" localSheetId="14" hidden="1">#REF!</definedName>
    <definedName name="XRefCopy1Row" hidden="1">#REF!</definedName>
    <definedName name="XRefCopy2Row" localSheetId="3" hidden="1">#REF!</definedName>
    <definedName name="XRefCopy2Row" localSheetId="13" hidden="1">#REF!</definedName>
    <definedName name="XRefCopy2Row" localSheetId="14" hidden="1">#REF!</definedName>
    <definedName name="XRefCopy2Row" hidden="1">#REF!</definedName>
    <definedName name="XRefCopy3Row" localSheetId="3" hidden="1">#REF!</definedName>
    <definedName name="XRefCopy3Row" localSheetId="13" hidden="1">#REF!</definedName>
    <definedName name="XRefCopy3Row" localSheetId="14" hidden="1">#REF!</definedName>
    <definedName name="XRefCopy3Row" hidden="1">#REF!</definedName>
    <definedName name="XRefCopy4" localSheetId="3" hidden="1">'[13]CONC MARZO'!#REF!</definedName>
    <definedName name="XRefCopy4" localSheetId="13" hidden="1">'[13]CONC MARZO'!#REF!</definedName>
    <definedName name="XRefCopy4" localSheetId="14" hidden="1">'[13]CONC MARZO'!#REF!</definedName>
    <definedName name="XRefCopy4" hidden="1">'[13]CONC MARZO'!#REF!</definedName>
    <definedName name="XRefCopy5" localSheetId="3" hidden="1">#REF!</definedName>
    <definedName name="XRefCopy5" localSheetId="13" hidden="1">#REF!</definedName>
    <definedName name="XRefCopy5" localSheetId="14" hidden="1">#REF!</definedName>
    <definedName name="XRefCopy5" hidden="1">#REF!</definedName>
    <definedName name="XRefCopy5Row" localSheetId="3" hidden="1">[14]XREF!#REF!</definedName>
    <definedName name="XRefCopy5Row" localSheetId="13" hidden="1">[14]XREF!#REF!</definedName>
    <definedName name="XRefCopy5Row" localSheetId="14" hidden="1">[14]XREF!#REF!</definedName>
    <definedName name="XRefCopy5Row" hidden="1">[14]XREF!#REF!</definedName>
    <definedName name="XRefCopy6Row" localSheetId="3" hidden="1">#REF!</definedName>
    <definedName name="XRefCopy6Row" localSheetId="13" hidden="1">#REF!</definedName>
    <definedName name="XRefCopy6Row" localSheetId="14" hidden="1">#REF!</definedName>
    <definedName name="XRefCopy6Row" hidden="1">#REF!</definedName>
    <definedName name="XRefCopyRangeCount" hidden="1">6</definedName>
    <definedName name="XRefPaste1Row" localSheetId="3" hidden="1">#REF!</definedName>
    <definedName name="XRefPaste1Row" localSheetId="13" hidden="1">#REF!</definedName>
    <definedName name="XRefPaste1Row" localSheetId="14" hidden="1">#REF!</definedName>
    <definedName name="XRefPaste1Row" hidden="1">#REF!</definedName>
    <definedName name="XRefPaste2Row" localSheetId="3" hidden="1">#REF!</definedName>
    <definedName name="XRefPaste2Row" localSheetId="13" hidden="1">#REF!</definedName>
    <definedName name="XRefPaste2Row" localSheetId="14" hidden="1">#REF!</definedName>
    <definedName name="XRefPaste2Row" hidden="1">#REF!</definedName>
    <definedName name="XRefPaste3Row" localSheetId="3" hidden="1">#REF!</definedName>
    <definedName name="XRefPaste3Row" localSheetId="13" hidden="1">#REF!</definedName>
    <definedName name="XRefPaste3Row" localSheetId="14" hidden="1">#REF!</definedName>
    <definedName name="XRefPaste3Row" hidden="1">#REF!</definedName>
    <definedName name="XRefPaste4" localSheetId="3" hidden="1">#REF!</definedName>
    <definedName name="XRefPaste4" localSheetId="13" hidden="1">#REF!</definedName>
    <definedName name="XRefPaste4" localSheetId="14" hidden="1">#REF!</definedName>
    <definedName name="XRefPaste4" hidden="1">#REF!</definedName>
    <definedName name="XRefPaste4Row" localSheetId="3" hidden="1">#REF!</definedName>
    <definedName name="XRefPaste4Row" localSheetId="13" hidden="1">#REF!</definedName>
    <definedName name="XRefPaste4Row" localSheetId="14" hidden="1">#REF!</definedName>
    <definedName name="XRefPaste4Row" hidden="1">#REF!</definedName>
    <definedName name="XRefPasteRangeCount" hidden="1">4</definedName>
    <definedName name="YO" hidden="1">{#N/A,#N/A,FALSE,"EDO. RES. INT";#N/A,#N/A,FALSE,"EDO. RES. CNB";#N/A,#N/A,FALSE,"EDO. RES. CONT."}</definedName>
    <definedName name="YO_1" hidden="1">{#N/A,#N/A,FALSE,"EDO. RES. INT";#N/A,#N/A,FALSE,"EDO. RES. CNB";#N/A,#N/A,FALSE,"EDO. RES. CONT."}</definedName>
    <definedName name="YO_1_1" hidden="1">{#N/A,#N/A,FALSE,"EDO. RES. INT";#N/A,#N/A,FALSE,"EDO. RES. CNB";#N/A,#N/A,FALSE,"EDO. RES. CONT."}</definedName>
    <definedName name="YO_1_1_1" hidden="1">{#N/A,#N/A,FALSE,"EDO. RES. INT";#N/A,#N/A,FALSE,"EDO. RES. CNB";#N/A,#N/A,FALSE,"EDO. RES. CONT."}</definedName>
    <definedName name="YO_1_1_2" hidden="1">{#N/A,#N/A,FALSE,"EDO. RES. INT";#N/A,#N/A,FALSE,"EDO. RES. CNB";#N/A,#N/A,FALSE,"EDO. RES. CONT."}</definedName>
    <definedName name="YO_1_2" hidden="1">{#N/A,#N/A,FALSE,"EDO. RES. INT";#N/A,#N/A,FALSE,"EDO. RES. CNB";#N/A,#N/A,FALSE,"EDO. RES. CONT."}</definedName>
    <definedName name="YO_1_3" hidden="1">{#N/A,#N/A,FALSE,"EDO. RES. INT";#N/A,#N/A,FALSE,"EDO. RES. CNB";#N/A,#N/A,FALSE,"EDO. RES. CONT."}</definedName>
    <definedName name="YO_2" hidden="1">{#N/A,#N/A,FALSE,"EDO. RES. INT";#N/A,#N/A,FALSE,"EDO. RES. CNB";#N/A,#N/A,FALSE,"EDO. RES. CONT."}</definedName>
    <definedName name="YO_2_1" hidden="1">{#N/A,#N/A,FALSE,"EDO. RES. INT";#N/A,#N/A,FALSE,"EDO. RES. CNB";#N/A,#N/A,FALSE,"EDO. RES. CONT."}</definedName>
    <definedName name="YO_2_2" hidden="1">{#N/A,#N/A,FALSE,"EDO. RES. INT";#N/A,#N/A,FALSE,"EDO. RES. CNB";#N/A,#N/A,FALSE,"EDO. RES. CONT."}</definedName>
    <definedName name="YO_3" hidden="1">{#N/A,#N/A,FALSE,"EDO. RES. INT";#N/A,#N/A,FALSE,"EDO. RES. CNB";#N/A,#N/A,FALSE,"EDO. RES. CONT."}</definedName>
    <definedName name="YO_4" hidden="1">{#N/A,#N/A,FALSE,"EDO. RES. INT";#N/A,#N/A,FALSE,"EDO. RES. CNB";#N/A,#N/A,FALSE,"EDO. RES. CONT."}</definedName>
    <definedName name="yy" hidden="1">{#N/A,#N/A,FALSE,"SUBSIDIARIAS"}</definedName>
    <definedName name="yy_1" hidden="1">{#N/A,#N/A,FALSE,"SUBSIDIARIAS"}</definedName>
    <definedName name="yy_1_1" hidden="1">{#N/A,#N/A,FALSE,"SUBSIDIARIAS"}</definedName>
    <definedName name="yy_1_1_1" hidden="1">{#N/A,#N/A,FALSE,"SUBSIDIARIAS"}</definedName>
    <definedName name="yy_1_1_2" hidden="1">{#N/A,#N/A,FALSE,"SUBSIDIARIAS"}</definedName>
    <definedName name="yy_1_2" hidden="1">{#N/A,#N/A,FALSE,"SUBSIDIARIAS"}</definedName>
    <definedName name="yy_1_3" hidden="1">{#N/A,#N/A,FALSE,"SUBSIDIARIAS"}</definedName>
    <definedName name="yy_2" hidden="1">{#N/A,#N/A,FALSE,"SUBSIDIARIAS"}</definedName>
    <definedName name="yy_2_1" hidden="1">{#N/A,#N/A,FALSE,"SUBSIDIARIAS"}</definedName>
    <definedName name="yy_2_2" hidden="1">{#N/A,#N/A,FALSE,"SUBSIDIARIAS"}</definedName>
    <definedName name="yy_3" hidden="1">{#N/A,#N/A,FALSE,"SUBSIDIARIAS"}</definedName>
    <definedName name="yy_4" hidden="1">{#N/A,#N/A,FALSE,"SUBSIDIARIAS"}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 i="25" l="1"/>
  <c r="B17" i="25"/>
  <c r="B30" i="25"/>
  <c r="A39" i="25"/>
  <c r="A38" i="25"/>
  <c r="A37" i="25"/>
  <c r="A36" i="25"/>
  <c r="A35" i="25"/>
  <c r="C40" i="25"/>
  <c r="B40" i="25"/>
  <c r="A34" i="25"/>
  <c r="A33" i="25"/>
  <c r="E40" i="25"/>
  <c r="D40" i="25"/>
  <c r="A32" i="25"/>
  <c r="A26" i="25"/>
  <c r="A25" i="25"/>
  <c r="A24" i="25"/>
  <c r="A23" i="25"/>
  <c r="A22" i="25"/>
  <c r="B27" i="25"/>
  <c r="A21" i="25"/>
  <c r="A20" i="25"/>
  <c r="E27" i="25"/>
  <c r="D27" i="25"/>
  <c r="C27" i="25"/>
  <c r="A19" i="25"/>
  <c r="B14" i="25"/>
  <c r="A13" i="25"/>
  <c r="C14" i="25"/>
  <c r="A12" i="25"/>
  <c r="A11" i="25"/>
  <c r="A10" i="25"/>
  <c r="A9" i="25"/>
  <c r="E14" i="25"/>
  <c r="D14" i="25"/>
  <c r="A8" i="25"/>
  <c r="A7" i="25"/>
  <c r="A6" i="25"/>
  <c r="E5" i="25"/>
  <c r="E18" i="25" s="1"/>
  <c r="D5" i="25"/>
  <c r="D18" i="25" s="1"/>
  <c r="C5" i="25"/>
  <c r="C31" i="25" s="1"/>
  <c r="B5" i="25"/>
  <c r="B31" i="25" s="1"/>
  <c r="A2" i="25"/>
  <c r="A1" i="25"/>
  <c r="A17" i="22"/>
  <c r="A16" i="22"/>
  <c r="A15" i="22"/>
  <c r="A14" i="22"/>
  <c r="A13" i="22"/>
  <c r="B10" i="22"/>
  <c r="A12" i="22"/>
  <c r="E10" i="22"/>
  <c r="D10" i="22"/>
  <c r="C10" i="22"/>
  <c r="A11" i="22"/>
  <c r="A10" i="22"/>
  <c r="A9" i="22"/>
  <c r="C17" i="22"/>
  <c r="A8" i="22"/>
  <c r="E17" i="22"/>
  <c r="A7" i="22"/>
  <c r="B17" i="22"/>
  <c r="A6" i="22"/>
  <c r="E5" i="22"/>
  <c r="D5" i="22"/>
  <c r="C5" i="22"/>
  <c r="B5" i="22"/>
  <c r="A2" i="22"/>
  <c r="A1" i="22"/>
  <c r="A38" i="21"/>
  <c r="A36" i="21"/>
  <c r="A35" i="21"/>
  <c r="A34" i="21"/>
  <c r="A32" i="21"/>
  <c r="A31" i="21"/>
  <c r="A30" i="21"/>
  <c r="A28" i="21"/>
  <c r="A27" i="21"/>
  <c r="A26" i="21"/>
  <c r="A24" i="21"/>
  <c r="A23" i="21"/>
  <c r="A22" i="21"/>
  <c r="A20" i="21"/>
  <c r="A19" i="21"/>
  <c r="A18" i="21"/>
  <c r="A16" i="21"/>
  <c r="A15" i="21"/>
  <c r="A14" i="21"/>
  <c r="A12" i="21"/>
  <c r="A11" i="21"/>
  <c r="A10" i="21"/>
  <c r="A8" i="21"/>
  <c r="A7" i="21"/>
  <c r="A6" i="21"/>
  <c r="E4" i="21"/>
  <c r="D4" i="21"/>
  <c r="C4" i="21"/>
  <c r="B4" i="21"/>
  <c r="B3" i="21"/>
  <c r="A2" i="21"/>
  <c r="A1" i="21"/>
  <c r="A42" i="19"/>
  <c r="A41" i="19"/>
  <c r="A40" i="19"/>
  <c r="A39" i="19"/>
  <c r="A38" i="19"/>
  <c r="A37" i="19"/>
  <c r="A36" i="19"/>
  <c r="A35" i="19"/>
  <c r="A34" i="19"/>
  <c r="E43" i="19"/>
  <c r="D43" i="19"/>
  <c r="C43" i="19"/>
  <c r="A33" i="19"/>
  <c r="A31" i="19"/>
  <c r="A27" i="19"/>
  <c r="A26" i="19"/>
  <c r="A25" i="19"/>
  <c r="A24" i="19"/>
  <c r="A23" i="19"/>
  <c r="A22" i="19"/>
  <c r="A21" i="19"/>
  <c r="A20" i="19"/>
  <c r="E28" i="19"/>
  <c r="D28" i="19"/>
  <c r="A19" i="19"/>
  <c r="C28" i="19"/>
  <c r="B28" i="19"/>
  <c r="A18" i="19"/>
  <c r="E17" i="19"/>
  <c r="A16" i="19"/>
  <c r="A12" i="19"/>
  <c r="A11" i="19"/>
  <c r="A10" i="19"/>
  <c r="A9" i="19"/>
  <c r="A8" i="19"/>
  <c r="A7" i="19"/>
  <c r="A6" i="19"/>
  <c r="A5" i="19"/>
  <c r="D13" i="19"/>
  <c r="A4" i="19"/>
  <c r="E13" i="19"/>
  <c r="B13" i="19"/>
  <c r="A3" i="19"/>
  <c r="E2" i="19"/>
  <c r="E32" i="19" s="1"/>
  <c r="D2" i="19"/>
  <c r="D17" i="19" s="1"/>
  <c r="C2" i="19"/>
  <c r="C17" i="19" s="1"/>
  <c r="B2" i="19"/>
  <c r="B32" i="19" s="1"/>
  <c r="A1" i="19"/>
  <c r="A49" i="18"/>
  <c r="A47" i="18"/>
  <c r="A45" i="18"/>
  <c r="A43" i="18"/>
  <c r="A41" i="18"/>
  <c r="A39" i="18"/>
  <c r="A36" i="18"/>
  <c r="A35" i="18"/>
  <c r="A32" i="18"/>
  <c r="A30" i="18"/>
  <c r="A28" i="18"/>
  <c r="A26" i="18"/>
  <c r="A24" i="18"/>
  <c r="A22" i="18"/>
  <c r="A19" i="18"/>
  <c r="A18" i="18"/>
  <c r="A15" i="18"/>
  <c r="A13" i="18"/>
  <c r="A11" i="18"/>
  <c r="A9" i="18"/>
  <c r="A7" i="18"/>
  <c r="A5" i="18"/>
  <c r="E3" i="18"/>
  <c r="E37" i="18" s="1"/>
  <c r="D3" i="18"/>
  <c r="D37" i="18" s="1"/>
  <c r="C3" i="18"/>
  <c r="C37" i="18" s="1"/>
  <c r="B3" i="18"/>
  <c r="B37" i="18" s="1"/>
  <c r="A2" i="18"/>
  <c r="A1" i="18"/>
  <c r="A17" i="16"/>
  <c r="A15" i="16"/>
  <c r="A13" i="16"/>
  <c r="A11" i="16"/>
  <c r="A9" i="16"/>
  <c r="A7" i="16"/>
  <c r="A5" i="16"/>
  <c r="E3" i="16"/>
  <c r="D3" i="16"/>
  <c r="C3" i="16"/>
  <c r="B3" i="16"/>
  <c r="A2" i="16"/>
  <c r="A1" i="16"/>
  <c r="A57" i="15"/>
  <c r="A56" i="15"/>
  <c r="A55" i="15"/>
  <c r="A54" i="15"/>
  <c r="A53" i="15"/>
  <c r="A52" i="15"/>
  <c r="A51" i="15"/>
  <c r="A49" i="15"/>
  <c r="A48" i="15"/>
  <c r="A45" i="15"/>
  <c r="E44" i="15"/>
  <c r="A44" i="15"/>
  <c r="A43" i="15"/>
  <c r="A42" i="15"/>
  <c r="A41" i="15"/>
  <c r="A40" i="15"/>
  <c r="C44" i="15"/>
  <c r="B44" i="15"/>
  <c r="A39" i="15"/>
  <c r="D44" i="15"/>
  <c r="A38" i="15"/>
  <c r="E37" i="15"/>
  <c r="D37" i="15"/>
  <c r="A37" i="15"/>
  <c r="B37" i="15"/>
  <c r="A36" i="15"/>
  <c r="A35" i="15"/>
  <c r="A34" i="15"/>
  <c r="A33" i="15"/>
  <c r="C37" i="15"/>
  <c r="A32" i="15"/>
  <c r="A31" i="15"/>
  <c r="E30" i="15"/>
  <c r="D30" i="15"/>
  <c r="C30" i="15"/>
  <c r="C50" i="15" s="1"/>
  <c r="B30" i="15"/>
  <c r="A29" i="15"/>
  <c r="A28" i="15"/>
  <c r="A25" i="15"/>
  <c r="A24" i="15"/>
  <c r="A23" i="15"/>
  <c r="A22" i="15"/>
  <c r="A21" i="15"/>
  <c r="A20" i="15"/>
  <c r="A19" i="15"/>
  <c r="E18" i="15"/>
  <c r="E21" i="15" s="1"/>
  <c r="E23" i="15" s="1"/>
  <c r="E25" i="15" s="1"/>
  <c r="D18" i="15"/>
  <c r="D21" i="15" s="1"/>
  <c r="D23" i="15" s="1"/>
  <c r="D25" i="15" s="1"/>
  <c r="A18" i="15"/>
  <c r="A17" i="15"/>
  <c r="A16" i="15"/>
  <c r="A15" i="15"/>
  <c r="A14" i="15"/>
  <c r="A13" i="15"/>
  <c r="A12" i="15"/>
  <c r="C12" i="15"/>
  <c r="C18" i="15" s="1"/>
  <c r="A11" i="15"/>
  <c r="A10" i="15"/>
  <c r="E12" i="15"/>
  <c r="A9" i="15"/>
  <c r="D12" i="15"/>
  <c r="B12" i="15"/>
  <c r="A8" i="15"/>
  <c r="B6" i="15"/>
  <c r="A4" i="15"/>
  <c r="A3" i="15"/>
  <c r="A1" i="15"/>
  <c r="A49" i="14"/>
  <c r="A48" i="14"/>
  <c r="A47" i="14"/>
  <c r="A46" i="14"/>
  <c r="A45" i="14"/>
  <c r="A44" i="14"/>
  <c r="A43" i="14"/>
  <c r="A42" i="14"/>
  <c r="A41" i="14"/>
  <c r="E41" i="14"/>
  <c r="A40" i="14"/>
  <c r="A39" i="14"/>
  <c r="A38" i="14"/>
  <c r="A37" i="14"/>
  <c r="A36" i="14"/>
  <c r="C41" i="14"/>
  <c r="A35" i="14"/>
  <c r="D41" i="14"/>
  <c r="B41" i="14"/>
  <c r="A34" i="14"/>
  <c r="E33" i="14"/>
  <c r="D33" i="14"/>
  <c r="C33" i="14"/>
  <c r="B33" i="14"/>
  <c r="A32" i="14"/>
  <c r="A31" i="14"/>
  <c r="A25" i="14"/>
  <c r="A24" i="14"/>
  <c r="A23" i="14"/>
  <c r="A22" i="14"/>
  <c r="A21" i="14"/>
  <c r="A20" i="14"/>
  <c r="A19" i="14"/>
  <c r="B18" i="14"/>
  <c r="B21" i="14" s="1"/>
  <c r="A18" i="14"/>
  <c r="A17" i="14"/>
  <c r="A16" i="14"/>
  <c r="A15" i="14"/>
  <c r="A14" i="14"/>
  <c r="A13" i="14"/>
  <c r="A12" i="14"/>
  <c r="D12" i="14"/>
  <c r="A11" i="14"/>
  <c r="A10" i="14"/>
  <c r="A9" i="14"/>
  <c r="C12" i="14"/>
  <c r="C18" i="14" s="1"/>
  <c r="B12" i="14"/>
  <c r="A8" i="14"/>
  <c r="B6" i="14"/>
  <c r="A4" i="14"/>
  <c r="A3" i="14"/>
  <c r="A1" i="14"/>
  <c r="A57" i="13"/>
  <c r="A56" i="13"/>
  <c r="A55" i="13"/>
  <c r="A54" i="13"/>
  <c r="A53" i="13"/>
  <c r="A52" i="13"/>
  <c r="A51" i="13"/>
  <c r="A49" i="13"/>
  <c r="A48" i="13"/>
  <c r="A45" i="13"/>
  <c r="D44" i="13"/>
  <c r="A44" i="13"/>
  <c r="A43" i="13"/>
  <c r="A42" i="13"/>
  <c r="A41" i="13"/>
  <c r="A40" i="13"/>
  <c r="E44" i="13"/>
  <c r="C44" i="13"/>
  <c r="A39" i="13"/>
  <c r="B37" i="13"/>
  <c r="A38" i="13"/>
  <c r="A37" i="13"/>
  <c r="A36" i="13"/>
  <c r="A35" i="13"/>
  <c r="A34" i="13"/>
  <c r="A33" i="13"/>
  <c r="E37" i="13"/>
  <c r="C37" i="13"/>
  <c r="A32" i="13"/>
  <c r="A31" i="13"/>
  <c r="E30" i="13"/>
  <c r="D30" i="13"/>
  <c r="C30" i="13"/>
  <c r="B30" i="13"/>
  <c r="A29" i="13"/>
  <c r="A28" i="13"/>
  <c r="A25" i="13"/>
  <c r="A24" i="13"/>
  <c r="A23" i="13"/>
  <c r="A22" i="13"/>
  <c r="A21" i="13"/>
  <c r="A20" i="13"/>
  <c r="A19" i="13"/>
  <c r="A18" i="13"/>
  <c r="A17" i="13"/>
  <c r="A16" i="13"/>
  <c r="A15" i="13"/>
  <c r="A14" i="13"/>
  <c r="A13" i="13"/>
  <c r="A12" i="13"/>
  <c r="E12" i="13"/>
  <c r="A11" i="13"/>
  <c r="A10" i="13"/>
  <c r="A9" i="13"/>
  <c r="D12" i="13"/>
  <c r="D18" i="13" s="1"/>
  <c r="D21" i="13" s="1"/>
  <c r="D23" i="13" s="1"/>
  <c r="D25" i="13" s="1"/>
  <c r="C12" i="13"/>
  <c r="C18" i="13" s="1"/>
  <c r="C21" i="13" s="1"/>
  <c r="C23" i="13" s="1"/>
  <c r="C25" i="13" s="1"/>
  <c r="A8" i="13"/>
  <c r="B6" i="13"/>
  <c r="A4" i="13"/>
  <c r="A3" i="13"/>
  <c r="A1" i="13"/>
  <c r="A169" i="12"/>
  <c r="A168" i="12"/>
  <c r="A167" i="12"/>
  <c r="A166" i="12"/>
  <c r="A165" i="12"/>
  <c r="A164" i="12"/>
  <c r="A163" i="12"/>
  <c r="A161" i="12"/>
  <c r="A160" i="12"/>
  <c r="A157" i="12"/>
  <c r="A156" i="12"/>
  <c r="A154" i="12"/>
  <c r="A153" i="12"/>
  <c r="E156" i="12"/>
  <c r="A152" i="12"/>
  <c r="A151" i="12"/>
  <c r="E149" i="12"/>
  <c r="A150" i="12"/>
  <c r="A149" i="12"/>
  <c r="A148" i="12"/>
  <c r="A146" i="12"/>
  <c r="A145" i="12"/>
  <c r="C149" i="12"/>
  <c r="A144" i="12"/>
  <c r="A143" i="12"/>
  <c r="A141" i="12"/>
  <c r="A140" i="12"/>
  <c r="A137" i="12"/>
  <c r="A136" i="12"/>
  <c r="A135" i="12"/>
  <c r="A134" i="12"/>
  <c r="A133" i="12"/>
  <c r="A132" i="12"/>
  <c r="A131" i="12"/>
  <c r="A130" i="12"/>
  <c r="A129" i="12"/>
  <c r="A128" i="12"/>
  <c r="A127" i="12"/>
  <c r="A126" i="12"/>
  <c r="A125" i="12"/>
  <c r="D124" i="12"/>
  <c r="D130" i="12" s="1"/>
  <c r="D133" i="12" s="1"/>
  <c r="D135" i="12" s="1"/>
  <c r="D137" i="12" s="1"/>
  <c r="A124" i="12"/>
  <c r="A123" i="12"/>
  <c r="A122" i="12"/>
  <c r="A121" i="12"/>
  <c r="E124" i="12"/>
  <c r="E130" i="12" s="1"/>
  <c r="E133" i="12" s="1"/>
  <c r="E135" i="12" s="1"/>
  <c r="E137" i="12" s="1"/>
  <c r="C124" i="12"/>
  <c r="C130" i="12" s="1"/>
  <c r="C133" i="12" s="1"/>
  <c r="C135" i="12" s="1"/>
  <c r="C137" i="12" s="1"/>
  <c r="B124" i="12"/>
  <c r="B130" i="12" s="1"/>
  <c r="B133" i="12" s="1"/>
  <c r="B135" i="12" s="1"/>
  <c r="B137" i="12" s="1"/>
  <c r="A120" i="12"/>
  <c r="A116" i="12"/>
  <c r="A115" i="12"/>
  <c r="A57" i="12"/>
  <c r="A56" i="12"/>
  <c r="A55" i="12"/>
  <c r="A54" i="12"/>
  <c r="A53" i="12"/>
  <c r="A52" i="12"/>
  <c r="A51" i="12"/>
  <c r="A49" i="12"/>
  <c r="A48" i="12"/>
  <c r="A45" i="12"/>
  <c r="E44" i="12"/>
  <c r="A44" i="12"/>
  <c r="A42" i="12"/>
  <c r="A41" i="12"/>
  <c r="D44" i="12"/>
  <c r="A40" i="12"/>
  <c r="A39" i="12"/>
  <c r="A38" i="12"/>
  <c r="A37" i="12"/>
  <c r="E37" i="12"/>
  <c r="A36" i="12"/>
  <c r="A34" i="12"/>
  <c r="A33" i="12"/>
  <c r="A32" i="12"/>
  <c r="A31" i="12"/>
  <c r="E30" i="12"/>
  <c r="E142" i="12" s="1"/>
  <c r="D30" i="12"/>
  <c r="D50" i="12" s="1"/>
  <c r="C30" i="12"/>
  <c r="B30" i="12"/>
  <c r="A29" i="12"/>
  <c r="A28" i="12"/>
  <c r="A25" i="12"/>
  <c r="A24" i="12"/>
  <c r="A23" i="12"/>
  <c r="A22" i="12"/>
  <c r="A21" i="12"/>
  <c r="A20" i="12"/>
  <c r="A19" i="12"/>
  <c r="D18" i="12"/>
  <c r="D21" i="12" s="1"/>
  <c r="D23" i="12" s="1"/>
  <c r="D25" i="12" s="1"/>
  <c r="A18" i="12"/>
  <c r="A17" i="12"/>
  <c r="A16" i="12"/>
  <c r="A15" i="12"/>
  <c r="A14" i="12"/>
  <c r="A13" i="12"/>
  <c r="A12" i="12"/>
  <c r="A11" i="12"/>
  <c r="A10" i="12"/>
  <c r="E12" i="12"/>
  <c r="E18" i="12" s="1"/>
  <c r="E21" i="12" s="1"/>
  <c r="E23" i="12" s="1"/>
  <c r="E25" i="12" s="1"/>
  <c r="B12" i="12"/>
  <c r="B18" i="12" s="1"/>
  <c r="B21" i="12" s="1"/>
  <c r="B23" i="12" s="1"/>
  <c r="B25" i="12" s="1"/>
  <c r="A9" i="12"/>
  <c r="D12" i="12"/>
  <c r="C12" i="12"/>
  <c r="C18" i="12" s="1"/>
  <c r="C21" i="12" s="1"/>
  <c r="C23" i="12" s="1"/>
  <c r="C25" i="12" s="1"/>
  <c r="A8" i="12"/>
  <c r="B6" i="12"/>
  <c r="A4" i="12"/>
  <c r="A3" i="12"/>
  <c r="A1" i="12"/>
  <c r="A169" i="11"/>
  <c r="A168" i="11"/>
  <c r="A167" i="11"/>
  <c r="A166" i="11"/>
  <c r="A165" i="11"/>
  <c r="A164" i="11"/>
  <c r="A163" i="11"/>
  <c r="B162" i="11"/>
  <c r="A161" i="11"/>
  <c r="A160" i="11"/>
  <c r="A157" i="11"/>
  <c r="B156" i="11"/>
  <c r="A156" i="11"/>
  <c r="A154" i="11"/>
  <c r="D156" i="11"/>
  <c r="A153" i="11"/>
  <c r="A152" i="11"/>
  <c r="E156" i="11"/>
  <c r="A151" i="11"/>
  <c r="A150" i="11"/>
  <c r="A149" i="11"/>
  <c r="A148" i="11"/>
  <c r="A146" i="11"/>
  <c r="A145" i="11"/>
  <c r="A144" i="11"/>
  <c r="A143" i="11"/>
  <c r="A141" i="11"/>
  <c r="A140" i="11"/>
  <c r="A137" i="11"/>
  <c r="A136" i="11"/>
  <c r="A135" i="11"/>
  <c r="A134" i="11"/>
  <c r="A133" i="11"/>
  <c r="A132" i="11"/>
  <c r="A131" i="11"/>
  <c r="D130" i="11"/>
  <c r="D133" i="11" s="1"/>
  <c r="D135" i="11" s="1"/>
  <c r="D137" i="11" s="1"/>
  <c r="A130" i="11"/>
  <c r="A129" i="11"/>
  <c r="A128" i="11"/>
  <c r="A127" i="11"/>
  <c r="A126" i="11"/>
  <c r="A125" i="11"/>
  <c r="D124" i="11"/>
  <c r="A124" i="11"/>
  <c r="A123" i="11"/>
  <c r="A122" i="11"/>
  <c r="E124" i="11"/>
  <c r="E130" i="11" s="1"/>
  <c r="E133" i="11" s="1"/>
  <c r="E135" i="11" s="1"/>
  <c r="E137" i="11" s="1"/>
  <c r="A121" i="11"/>
  <c r="A120" i="11"/>
  <c r="A116" i="11"/>
  <c r="A115" i="11"/>
  <c r="A57" i="11"/>
  <c r="A56" i="11"/>
  <c r="A55" i="11"/>
  <c r="A54" i="11"/>
  <c r="A53" i="11"/>
  <c r="A52" i="11"/>
  <c r="A51" i="11"/>
  <c r="A49" i="11"/>
  <c r="A48" i="11"/>
  <c r="A45" i="11"/>
  <c r="C44" i="11"/>
  <c r="A44" i="11"/>
  <c r="A42" i="11"/>
  <c r="A41" i="11"/>
  <c r="A40" i="11"/>
  <c r="A39" i="11"/>
  <c r="D44" i="11"/>
  <c r="B37" i="11"/>
  <c r="A38" i="11"/>
  <c r="A37" i="11"/>
  <c r="A36" i="11"/>
  <c r="A34" i="11"/>
  <c r="A33" i="11"/>
  <c r="A32" i="11"/>
  <c r="A31" i="11"/>
  <c r="E30" i="11"/>
  <c r="E142" i="11" s="1"/>
  <c r="D30" i="11"/>
  <c r="C30" i="11"/>
  <c r="C142" i="11" s="1"/>
  <c r="B30" i="11"/>
  <c r="B50" i="11" s="1"/>
  <c r="A29" i="11"/>
  <c r="A28" i="11"/>
  <c r="A25" i="11"/>
  <c r="A24" i="11"/>
  <c r="A23" i="11"/>
  <c r="A22" i="11"/>
  <c r="A21" i="11"/>
  <c r="A20" i="11"/>
  <c r="A19" i="11"/>
  <c r="A18" i="11"/>
  <c r="A17" i="11"/>
  <c r="A16" i="11"/>
  <c r="A15" i="11"/>
  <c r="A14" i="11"/>
  <c r="A13" i="11"/>
  <c r="A12" i="11"/>
  <c r="A11" i="11"/>
  <c r="D12" i="11"/>
  <c r="D18" i="11" s="1"/>
  <c r="D21" i="11" s="1"/>
  <c r="D23" i="11" s="1"/>
  <c r="D25" i="11" s="1"/>
  <c r="C12" i="11"/>
  <c r="C18" i="11" s="1"/>
  <c r="C21" i="11" s="1"/>
  <c r="C23" i="11" s="1"/>
  <c r="C25" i="11" s="1"/>
  <c r="A10" i="11"/>
  <c r="B12" i="11"/>
  <c r="B18" i="11" s="1"/>
  <c r="A9" i="11"/>
  <c r="E12" i="11"/>
  <c r="E18" i="11" s="1"/>
  <c r="E21" i="11" s="1"/>
  <c r="E23" i="11" s="1"/>
  <c r="E25" i="11" s="1"/>
  <c r="A8" i="11"/>
  <c r="B6" i="11"/>
  <c r="A4" i="11"/>
  <c r="A3" i="11"/>
  <c r="A1" i="11"/>
  <c r="A169" i="10"/>
  <c r="A168" i="10"/>
  <c r="A167" i="10"/>
  <c r="A166" i="10"/>
  <c r="A165" i="10"/>
  <c r="A164" i="10"/>
  <c r="A163" i="10"/>
  <c r="A161" i="10"/>
  <c r="A160" i="10"/>
  <c r="A157" i="10"/>
  <c r="A156" i="10"/>
  <c r="A154" i="10"/>
  <c r="A153" i="10"/>
  <c r="A152" i="10"/>
  <c r="A151" i="10"/>
  <c r="D156" i="10"/>
  <c r="A150" i="10"/>
  <c r="A149" i="10"/>
  <c r="E149" i="10"/>
  <c r="B149" i="10"/>
  <c r="A148" i="10"/>
  <c r="A146" i="10"/>
  <c r="A145" i="10"/>
  <c r="A144" i="10"/>
  <c r="C149" i="10"/>
  <c r="A143" i="10"/>
  <c r="A141" i="10"/>
  <c r="A140" i="10"/>
  <c r="A137" i="10"/>
  <c r="A136" i="10"/>
  <c r="C135" i="10"/>
  <c r="C137" i="10" s="1"/>
  <c r="A135" i="10"/>
  <c r="A134" i="10"/>
  <c r="A133" i="10"/>
  <c r="A132" i="10"/>
  <c r="A131" i="10"/>
  <c r="A130" i="10"/>
  <c r="A129" i="10"/>
  <c r="A128" i="10"/>
  <c r="A127" i="10"/>
  <c r="A126" i="10"/>
  <c r="A125" i="10"/>
  <c r="A124" i="10"/>
  <c r="A123" i="10"/>
  <c r="B124" i="10"/>
  <c r="B130" i="10" s="1"/>
  <c r="B133" i="10" s="1"/>
  <c r="B135" i="10" s="1"/>
  <c r="B137" i="10" s="1"/>
  <c r="A122" i="10"/>
  <c r="A121" i="10"/>
  <c r="E124" i="10"/>
  <c r="E130" i="10" s="1"/>
  <c r="E133" i="10" s="1"/>
  <c r="E135" i="10" s="1"/>
  <c r="E137" i="10" s="1"/>
  <c r="D124" i="10"/>
  <c r="D130" i="10" s="1"/>
  <c r="D133" i="10" s="1"/>
  <c r="D135" i="10" s="1"/>
  <c r="D137" i="10" s="1"/>
  <c r="C124" i="10"/>
  <c r="C130" i="10" s="1"/>
  <c r="C133" i="10" s="1"/>
  <c r="A120" i="10"/>
  <c r="A116" i="10"/>
  <c r="A115" i="10"/>
  <c r="A57" i="10"/>
  <c r="A56" i="10"/>
  <c r="A55" i="10"/>
  <c r="A54" i="10"/>
  <c r="A53" i="10"/>
  <c r="A52" i="10"/>
  <c r="A51" i="10"/>
  <c r="A49" i="10"/>
  <c r="A48" i="10"/>
  <c r="A45" i="10"/>
  <c r="A44" i="10"/>
  <c r="A42" i="10"/>
  <c r="A41" i="10"/>
  <c r="C44" i="10"/>
  <c r="A40" i="10"/>
  <c r="B44" i="10"/>
  <c r="A39" i="10"/>
  <c r="E37" i="10"/>
  <c r="D44" i="10"/>
  <c r="A38" i="10"/>
  <c r="A37" i="10"/>
  <c r="B37" i="10"/>
  <c r="A36" i="10"/>
  <c r="A34" i="10"/>
  <c r="C37" i="10"/>
  <c r="A33" i="10"/>
  <c r="D37" i="10"/>
  <c r="A32" i="10"/>
  <c r="A31" i="10"/>
  <c r="E30" i="10"/>
  <c r="E50" i="10" s="1"/>
  <c r="D30" i="10"/>
  <c r="C30" i="10"/>
  <c r="B30" i="10"/>
  <c r="B162" i="10" s="1"/>
  <c r="A29" i="10"/>
  <c r="A28" i="10"/>
  <c r="A25" i="10"/>
  <c r="A24" i="10"/>
  <c r="A23" i="10"/>
  <c r="A22" i="10"/>
  <c r="A21" i="10"/>
  <c r="A20" i="10"/>
  <c r="A19" i="10"/>
  <c r="A18" i="10"/>
  <c r="A17" i="10"/>
  <c r="A16" i="10"/>
  <c r="A15" i="10"/>
  <c r="A14" i="10"/>
  <c r="A13" i="10"/>
  <c r="E12" i="10"/>
  <c r="E18" i="10" s="1"/>
  <c r="E21" i="10" s="1"/>
  <c r="E23" i="10" s="1"/>
  <c r="E25" i="10" s="1"/>
  <c r="B12" i="10"/>
  <c r="A12" i="10"/>
  <c r="A11" i="10"/>
  <c r="A10" i="10"/>
  <c r="A9" i="10"/>
  <c r="A8" i="10"/>
  <c r="B6" i="10"/>
  <c r="B118" i="10" s="1"/>
  <c r="A4" i="10"/>
  <c r="A3" i="10"/>
  <c r="A1" i="10"/>
  <c r="A169" i="9"/>
  <c r="A168" i="9"/>
  <c r="A167" i="9"/>
  <c r="A166" i="9"/>
  <c r="A165" i="9"/>
  <c r="A164" i="9"/>
  <c r="A163" i="9"/>
  <c r="A161" i="9"/>
  <c r="A160" i="9"/>
  <c r="A157" i="9"/>
  <c r="B156" i="9"/>
  <c r="A156" i="9"/>
  <c r="A154" i="9"/>
  <c r="A153" i="9"/>
  <c r="A152" i="9"/>
  <c r="A151" i="9"/>
  <c r="D149" i="9"/>
  <c r="A150" i="9"/>
  <c r="A149" i="9"/>
  <c r="A148" i="9"/>
  <c r="A146" i="9"/>
  <c r="C149" i="9"/>
  <c r="B149" i="9"/>
  <c r="A145" i="9"/>
  <c r="A144" i="9"/>
  <c r="A143" i="9"/>
  <c r="A141" i="9"/>
  <c r="A140" i="9"/>
  <c r="A137" i="9"/>
  <c r="A136" i="9"/>
  <c r="A135" i="9"/>
  <c r="A134" i="9"/>
  <c r="A133" i="9"/>
  <c r="A132" i="9"/>
  <c r="A131" i="9"/>
  <c r="A130" i="9"/>
  <c r="A129" i="9"/>
  <c r="A128" i="9"/>
  <c r="A127" i="9"/>
  <c r="A126" i="9"/>
  <c r="A125" i="9"/>
  <c r="A124" i="9"/>
  <c r="A123" i="9"/>
  <c r="A122" i="9"/>
  <c r="A121" i="9"/>
  <c r="E124" i="9"/>
  <c r="E130" i="9" s="1"/>
  <c r="E133" i="9" s="1"/>
  <c r="E135" i="9" s="1"/>
  <c r="E137" i="9" s="1"/>
  <c r="D124" i="9"/>
  <c r="D130" i="9" s="1"/>
  <c r="D133" i="9" s="1"/>
  <c r="D135" i="9" s="1"/>
  <c r="D137" i="9" s="1"/>
  <c r="A120" i="9"/>
  <c r="A116" i="9"/>
  <c r="A115" i="9"/>
  <c r="A57" i="9"/>
  <c r="A56" i="9"/>
  <c r="A55" i="9"/>
  <c r="A54" i="9"/>
  <c r="A53" i="9"/>
  <c r="A52" i="9"/>
  <c r="A51" i="9"/>
  <c r="A49" i="9"/>
  <c r="A48" i="9"/>
  <c r="A45" i="9"/>
  <c r="D44" i="9"/>
  <c r="C44" i="9"/>
  <c r="A44" i="9"/>
  <c r="A42" i="9"/>
  <c r="A41" i="9"/>
  <c r="A40" i="9"/>
  <c r="A39" i="9"/>
  <c r="A38" i="9"/>
  <c r="D37" i="9"/>
  <c r="C37" i="9"/>
  <c r="A37" i="9"/>
  <c r="A36" i="9"/>
  <c r="A34" i="9"/>
  <c r="A33" i="9"/>
  <c r="A32" i="9"/>
  <c r="A31" i="9"/>
  <c r="E30" i="9"/>
  <c r="D30" i="9"/>
  <c r="D50" i="9" s="1"/>
  <c r="C30" i="9"/>
  <c r="B30" i="9"/>
  <c r="A29" i="9"/>
  <c r="A28" i="9"/>
  <c r="A25" i="9"/>
  <c r="A24" i="9"/>
  <c r="A23" i="9"/>
  <c r="A22" i="9"/>
  <c r="A21" i="9"/>
  <c r="A20" i="9"/>
  <c r="A19" i="9"/>
  <c r="A18" i="9"/>
  <c r="A17" i="9"/>
  <c r="A16" i="9"/>
  <c r="A15" i="9"/>
  <c r="A14" i="9"/>
  <c r="A13" i="9"/>
  <c r="A12" i="9"/>
  <c r="A11" i="9"/>
  <c r="A10" i="9"/>
  <c r="A9" i="9"/>
  <c r="A8" i="9"/>
  <c r="B6" i="9"/>
  <c r="A4" i="9"/>
  <c r="A3" i="9"/>
  <c r="A1" i="9"/>
  <c r="A57" i="8"/>
  <c r="A56" i="8"/>
  <c r="A55" i="8"/>
  <c r="A54" i="8"/>
  <c r="A53" i="8"/>
  <c r="A52" i="8"/>
  <c r="A51" i="8"/>
  <c r="A49" i="8"/>
  <c r="A48" i="8"/>
  <c r="A45" i="8"/>
  <c r="A44" i="8"/>
  <c r="A42" i="8"/>
  <c r="E44" i="8"/>
  <c r="D44" i="8"/>
  <c r="A41" i="8"/>
  <c r="A40" i="8"/>
  <c r="A39" i="8"/>
  <c r="A38" i="8"/>
  <c r="A37" i="8"/>
  <c r="A36" i="8"/>
  <c r="A34" i="8"/>
  <c r="A33" i="8"/>
  <c r="A32" i="8"/>
  <c r="A31" i="8"/>
  <c r="E30" i="8"/>
  <c r="D30" i="8"/>
  <c r="C30" i="8"/>
  <c r="B30" i="8"/>
  <c r="A29" i="8"/>
  <c r="A28" i="8"/>
  <c r="A25" i="8"/>
  <c r="A24" i="8"/>
  <c r="A23" i="8"/>
  <c r="A22" i="8"/>
  <c r="A21" i="8"/>
  <c r="A20" i="8"/>
  <c r="A19" i="8"/>
  <c r="A18" i="8"/>
  <c r="A17" i="8"/>
  <c r="A16" i="8"/>
  <c r="A15" i="8"/>
  <c r="A14" i="8"/>
  <c r="A13" i="8"/>
  <c r="A12" i="8"/>
  <c r="A11" i="8"/>
  <c r="A10" i="8"/>
  <c r="E12" i="8"/>
  <c r="E18" i="8" s="1"/>
  <c r="E21" i="8" s="1"/>
  <c r="E23" i="8" s="1"/>
  <c r="E25" i="8" s="1"/>
  <c r="D12" i="8"/>
  <c r="D18" i="8" s="1"/>
  <c r="D21" i="8" s="1"/>
  <c r="D23" i="8" s="1"/>
  <c r="D25" i="8" s="1"/>
  <c r="C12" i="8"/>
  <c r="C18" i="8" s="1"/>
  <c r="C21" i="8" s="1"/>
  <c r="C23" i="8" s="1"/>
  <c r="C25" i="8" s="1"/>
  <c r="A9" i="8"/>
  <c r="A8" i="8"/>
  <c r="B6" i="8"/>
  <c r="A4" i="8"/>
  <c r="A3" i="8"/>
  <c r="A1" i="8"/>
  <c r="A169" i="7"/>
  <c r="A168" i="7"/>
  <c r="A167" i="7"/>
  <c r="A166" i="7"/>
  <c r="A165" i="7"/>
  <c r="A164" i="7"/>
  <c r="A163" i="7"/>
  <c r="A161" i="7"/>
  <c r="A160" i="7"/>
  <c r="A157" i="7"/>
  <c r="C156" i="7"/>
  <c r="A156" i="7"/>
  <c r="A154" i="7"/>
  <c r="A153" i="7"/>
  <c r="B156" i="7"/>
  <c r="A152" i="7"/>
  <c r="A151" i="7"/>
  <c r="D156" i="7"/>
  <c r="C149" i="7"/>
  <c r="A150" i="7"/>
  <c r="A149" i="7"/>
  <c r="A148" i="7"/>
  <c r="A146" i="7"/>
  <c r="A145" i="7"/>
  <c r="A144" i="7"/>
  <c r="A143" i="7"/>
  <c r="A141" i="7"/>
  <c r="A140" i="7"/>
  <c r="A137" i="7"/>
  <c r="A136" i="7"/>
  <c r="A135" i="7"/>
  <c r="A134" i="7"/>
  <c r="A133" i="7"/>
  <c r="A132" i="7"/>
  <c r="A131" i="7"/>
  <c r="E130" i="7"/>
  <c r="A130" i="7"/>
  <c r="A129" i="7"/>
  <c r="A128" i="7"/>
  <c r="A127" i="7"/>
  <c r="A126" i="7"/>
  <c r="A125" i="7"/>
  <c r="A124" i="7"/>
  <c r="A123" i="7"/>
  <c r="A122" i="7"/>
  <c r="A121" i="7"/>
  <c r="E124" i="7"/>
  <c r="D124" i="7"/>
  <c r="D130" i="7" s="1"/>
  <c r="D133" i="7" s="1"/>
  <c r="D135" i="7" s="1"/>
  <c r="D137" i="7" s="1"/>
  <c r="C124" i="7"/>
  <c r="C130" i="7" s="1"/>
  <c r="C133" i="7" s="1"/>
  <c r="C135" i="7" s="1"/>
  <c r="C137" i="7" s="1"/>
  <c r="B124" i="7"/>
  <c r="B130" i="7" s="1"/>
  <c r="B133" i="7" s="1"/>
  <c r="B135" i="7" s="1"/>
  <c r="B137" i="7" s="1"/>
  <c r="A120" i="7"/>
  <c r="A116" i="7"/>
  <c r="A115" i="7"/>
  <c r="A57" i="7"/>
  <c r="A56" i="7"/>
  <c r="A55" i="7"/>
  <c r="A54" i="7"/>
  <c r="A53" i="7"/>
  <c r="A52" i="7"/>
  <c r="A51" i="7"/>
  <c r="A49" i="7"/>
  <c r="A48" i="7"/>
  <c r="A45" i="7"/>
  <c r="A44" i="7"/>
  <c r="A42" i="7"/>
  <c r="A41" i="7"/>
  <c r="A40" i="7"/>
  <c r="E44" i="7"/>
  <c r="D44" i="7"/>
  <c r="A39" i="7"/>
  <c r="A38" i="7"/>
  <c r="A37" i="7"/>
  <c r="A36" i="7"/>
  <c r="A34" i="7"/>
  <c r="A33" i="7"/>
  <c r="A32" i="7"/>
  <c r="A31" i="7"/>
  <c r="E30" i="7"/>
  <c r="E142" i="7" s="1"/>
  <c r="D30" i="7"/>
  <c r="D142" i="7" s="1"/>
  <c r="C30" i="7"/>
  <c r="B30" i="7"/>
  <c r="A29" i="7"/>
  <c r="A28" i="7"/>
  <c r="A25" i="7"/>
  <c r="A24" i="7"/>
  <c r="A23" i="7"/>
  <c r="A22" i="7"/>
  <c r="A21" i="7"/>
  <c r="A20" i="7"/>
  <c r="A19" i="7"/>
  <c r="A18" i="7"/>
  <c r="A17" i="7"/>
  <c r="A16" i="7"/>
  <c r="A15" i="7"/>
  <c r="A14" i="7"/>
  <c r="A13" i="7"/>
  <c r="A12" i="7"/>
  <c r="A11" i="7"/>
  <c r="A10" i="7"/>
  <c r="A9" i="7"/>
  <c r="D12" i="7"/>
  <c r="D18" i="7" s="1"/>
  <c r="D21" i="7" s="1"/>
  <c r="D23" i="7" s="1"/>
  <c r="D25" i="7" s="1"/>
  <c r="A8" i="7"/>
  <c r="B6" i="7"/>
  <c r="B118" i="7" s="1"/>
  <c r="A4" i="7"/>
  <c r="A3" i="7"/>
  <c r="A1" i="7"/>
  <c r="A169" i="6"/>
  <c r="A168" i="6"/>
  <c r="A167" i="6"/>
  <c r="A166" i="6"/>
  <c r="A165" i="6"/>
  <c r="A164" i="6"/>
  <c r="A163" i="6"/>
  <c r="A161" i="6"/>
  <c r="A160" i="6"/>
  <c r="A157" i="6"/>
  <c r="E156" i="6"/>
  <c r="C156" i="6"/>
  <c r="A156" i="6"/>
  <c r="A154" i="6"/>
  <c r="A153" i="6"/>
  <c r="A152" i="6"/>
  <c r="D156" i="6"/>
  <c r="A151" i="6"/>
  <c r="A150" i="6"/>
  <c r="A149" i="6"/>
  <c r="E149" i="6"/>
  <c r="A148" i="6"/>
  <c r="A146" i="6"/>
  <c r="A145" i="6"/>
  <c r="A144" i="6"/>
  <c r="A143" i="6"/>
  <c r="A141" i="6"/>
  <c r="A140" i="6"/>
  <c r="A137" i="6"/>
  <c r="A136" i="6"/>
  <c r="A135" i="6"/>
  <c r="A134" i="6"/>
  <c r="A133" i="6"/>
  <c r="A132" i="6"/>
  <c r="A131" i="6"/>
  <c r="A130" i="6"/>
  <c r="A129" i="6"/>
  <c r="A128" i="6"/>
  <c r="A127" i="6"/>
  <c r="A126" i="6"/>
  <c r="A125" i="6"/>
  <c r="A124" i="6"/>
  <c r="A123" i="6"/>
  <c r="A122" i="6"/>
  <c r="A121" i="6"/>
  <c r="A120" i="6"/>
  <c r="A116" i="6"/>
  <c r="A115" i="6"/>
  <c r="A57" i="6"/>
  <c r="A56" i="6"/>
  <c r="A55" i="6"/>
  <c r="A54" i="6"/>
  <c r="A53" i="6"/>
  <c r="A52" i="6"/>
  <c r="A51" i="6"/>
  <c r="A49" i="6"/>
  <c r="A48" i="6"/>
  <c r="A45" i="6"/>
  <c r="A44" i="6"/>
  <c r="B44" i="6"/>
  <c r="A42" i="6"/>
  <c r="A41" i="6"/>
  <c r="A40" i="6"/>
  <c r="D44" i="6"/>
  <c r="C44" i="6"/>
  <c r="A39" i="6"/>
  <c r="E44" i="6"/>
  <c r="B37" i="6"/>
  <c r="A38" i="6"/>
  <c r="E37" i="6"/>
  <c r="A37" i="6"/>
  <c r="A36" i="6"/>
  <c r="A34" i="6"/>
  <c r="A33" i="6"/>
  <c r="A32" i="6"/>
  <c r="A31" i="6"/>
  <c r="E30" i="6"/>
  <c r="D30" i="6"/>
  <c r="D50" i="6" s="1"/>
  <c r="C30" i="6"/>
  <c r="B30" i="6"/>
  <c r="B50" i="6" s="1"/>
  <c r="A29" i="6"/>
  <c r="A28" i="6"/>
  <c r="A25" i="6"/>
  <c r="A24" i="6"/>
  <c r="A23" i="6"/>
  <c r="A22" i="6"/>
  <c r="A21" i="6"/>
  <c r="A20" i="6"/>
  <c r="A19" i="6"/>
  <c r="A18" i="6"/>
  <c r="A17" i="6"/>
  <c r="A16" i="6"/>
  <c r="A15" i="6"/>
  <c r="A14" i="6"/>
  <c r="A13" i="6"/>
  <c r="E12" i="6"/>
  <c r="E18" i="6" s="1"/>
  <c r="E21" i="6" s="1"/>
  <c r="E23" i="6" s="1"/>
  <c r="E25" i="6" s="1"/>
  <c r="A12" i="6"/>
  <c r="A11" i="6"/>
  <c r="C12" i="6"/>
  <c r="C18" i="6" s="1"/>
  <c r="C21" i="6" s="1"/>
  <c r="C23" i="6" s="1"/>
  <c r="C25" i="6" s="1"/>
  <c r="A10" i="6"/>
  <c r="A9" i="6"/>
  <c r="D12" i="6"/>
  <c r="D18" i="6" s="1"/>
  <c r="D21" i="6" s="1"/>
  <c r="D23" i="6" s="1"/>
  <c r="D25" i="6" s="1"/>
  <c r="B12" i="6"/>
  <c r="B18" i="6" s="1"/>
  <c r="B21" i="6" s="1"/>
  <c r="B23" i="6" s="1"/>
  <c r="B25" i="6" s="1"/>
  <c r="A8" i="6"/>
  <c r="B6" i="6"/>
  <c r="B118" i="6" s="1"/>
  <c r="A4" i="6"/>
  <c r="A3" i="6"/>
  <c r="A1" i="6"/>
  <c r="A59" i="5"/>
  <c r="A58" i="5"/>
  <c r="A57" i="5"/>
  <c r="A56" i="5"/>
  <c r="A55" i="5"/>
  <c r="A54" i="5"/>
  <c r="A53" i="5"/>
  <c r="E52" i="5"/>
  <c r="D52" i="5"/>
  <c r="C52" i="5"/>
  <c r="B52" i="5"/>
  <c r="A51" i="5"/>
  <c r="A50" i="5"/>
  <c r="E48" i="14"/>
  <c r="D48" i="14"/>
  <c r="C48" i="14"/>
  <c r="B48" i="14"/>
  <c r="A47" i="5"/>
  <c r="A46" i="5"/>
  <c r="A45" i="5"/>
  <c r="A44" i="5"/>
  <c r="A43" i="5"/>
  <c r="A42" i="5"/>
  <c r="A41" i="5"/>
  <c r="E39" i="5"/>
  <c r="D46" i="5"/>
  <c r="A40" i="5"/>
  <c r="A39" i="5"/>
  <c r="A38" i="5"/>
  <c r="A37" i="5"/>
  <c r="A36" i="5"/>
  <c r="A35" i="5"/>
  <c r="A34" i="5"/>
  <c r="A33" i="5"/>
  <c r="A31" i="5"/>
  <c r="A30" i="5"/>
  <c r="A25" i="5"/>
  <c r="A24" i="5"/>
  <c r="A23" i="5"/>
  <c r="A22" i="5"/>
  <c r="A21" i="5"/>
  <c r="A20" i="5"/>
  <c r="A19" i="5"/>
  <c r="A18" i="5"/>
  <c r="A17" i="5"/>
  <c r="A16" i="5"/>
  <c r="A15" i="5"/>
  <c r="A14" i="5"/>
  <c r="A13" i="5"/>
  <c r="A12" i="5"/>
  <c r="E12" i="5"/>
  <c r="E18" i="5" s="1"/>
  <c r="E21" i="5" s="1"/>
  <c r="E23" i="5" s="1"/>
  <c r="E25" i="5" s="1"/>
  <c r="A11" i="5"/>
  <c r="D12" i="5"/>
  <c r="D18" i="5" s="1"/>
  <c r="D21" i="5" s="1"/>
  <c r="D23" i="5" s="1"/>
  <c r="D25" i="5" s="1"/>
  <c r="A10" i="5"/>
  <c r="A9" i="5"/>
  <c r="C12" i="5"/>
  <c r="C18" i="5" s="1"/>
  <c r="C21" i="5" s="1"/>
  <c r="C23" i="5" s="1"/>
  <c r="C25" i="5" s="1"/>
  <c r="B12" i="5"/>
  <c r="B18" i="5" s="1"/>
  <c r="B21" i="5" s="1"/>
  <c r="B23" i="5" s="1"/>
  <c r="B25" i="5" s="1"/>
  <c r="A8" i="5"/>
  <c r="E7" i="5"/>
  <c r="E7" i="9" s="1"/>
  <c r="E119" i="9" s="1"/>
  <c r="D7" i="5"/>
  <c r="D7" i="8" s="1"/>
  <c r="C7" i="5"/>
  <c r="C7" i="6" s="1"/>
  <c r="C119" i="6" s="1"/>
  <c r="B7" i="5"/>
  <c r="A4" i="5"/>
  <c r="A3" i="5"/>
  <c r="A1" i="5"/>
  <c r="A37" i="4"/>
  <c r="D35" i="4"/>
  <c r="C35" i="4"/>
  <c r="A35" i="4"/>
  <c r="A34" i="4"/>
  <c r="A33" i="4"/>
  <c r="E35" i="4"/>
  <c r="A32" i="4"/>
  <c r="A30" i="4"/>
  <c r="A29" i="4"/>
  <c r="A28" i="4"/>
  <c r="A27" i="4"/>
  <c r="A26" i="4"/>
  <c r="A25" i="4"/>
  <c r="A24" i="4"/>
  <c r="A23" i="4"/>
  <c r="A22" i="4"/>
  <c r="D30" i="4"/>
  <c r="C30" i="4"/>
  <c r="B30" i="4"/>
  <c r="A21" i="4"/>
  <c r="A20" i="4"/>
  <c r="A19" i="4"/>
  <c r="A18" i="4"/>
  <c r="A17" i="4"/>
  <c r="A16" i="4"/>
  <c r="A15" i="4"/>
  <c r="A14" i="4"/>
  <c r="A13" i="4"/>
  <c r="A12" i="4"/>
  <c r="A11" i="4"/>
  <c r="A10" i="4"/>
  <c r="E20" i="4"/>
  <c r="E37" i="4" s="1"/>
  <c r="D20" i="4"/>
  <c r="D37" i="4" s="1"/>
  <c r="A9" i="4"/>
  <c r="A8" i="4"/>
  <c r="E39" i="4"/>
  <c r="A7" i="4"/>
  <c r="C20" i="4"/>
  <c r="C37" i="4" s="1"/>
  <c r="A6" i="4"/>
  <c r="E5" i="4"/>
  <c r="D5" i="4"/>
  <c r="C5" i="4"/>
  <c r="B5" i="4"/>
  <c r="A4" i="4"/>
  <c r="A3" i="4"/>
  <c r="A1" i="4"/>
  <c r="A28" i="3"/>
  <c r="A27" i="3"/>
  <c r="A26" i="3"/>
  <c r="A25" i="3"/>
  <c r="A24" i="3"/>
  <c r="A23" i="3"/>
  <c r="A22" i="3"/>
  <c r="A21" i="3"/>
  <c r="A20" i="3"/>
  <c r="A19" i="3"/>
  <c r="A18" i="3"/>
  <c r="A17" i="3"/>
  <c r="A16" i="3"/>
  <c r="A15" i="3"/>
  <c r="A14" i="3"/>
  <c r="A13" i="3"/>
  <c r="A12" i="3"/>
  <c r="A11" i="3"/>
  <c r="A10" i="3"/>
  <c r="A9" i="3"/>
  <c r="E14" i="3"/>
  <c r="E20" i="3" s="1"/>
  <c r="E24" i="3" s="1"/>
  <c r="E26" i="3" s="1"/>
  <c r="E28" i="3" s="1"/>
  <c r="D14" i="3"/>
  <c r="D20" i="3" s="1"/>
  <c r="D24" i="3" s="1"/>
  <c r="D26" i="3" s="1"/>
  <c r="D28" i="3" s="1"/>
  <c r="C14" i="3"/>
  <c r="C20" i="3" s="1"/>
  <c r="C24" i="3" s="1"/>
  <c r="C26" i="3" s="1"/>
  <c r="C28" i="3" s="1"/>
  <c r="B14" i="3"/>
  <c r="B20" i="3" s="1"/>
  <c r="B24" i="3" s="1"/>
  <c r="B26" i="3" s="1"/>
  <c r="B28" i="3" s="1"/>
  <c r="A8" i="3"/>
  <c r="B6" i="3"/>
  <c r="A4" i="3"/>
  <c r="A3" i="3"/>
  <c r="A1" i="3"/>
  <c r="F32" i="2"/>
  <c r="C32" i="2"/>
  <c r="F31" i="2"/>
  <c r="F30" i="2"/>
  <c r="F29" i="2"/>
  <c r="C29" i="2"/>
  <c r="F28" i="2"/>
  <c r="C28" i="2"/>
  <c r="F27" i="2"/>
  <c r="C27" i="2"/>
  <c r="F26" i="2"/>
  <c r="C26" i="2"/>
  <c r="F25" i="2"/>
  <c r="C25" i="2"/>
  <c r="C23" i="2"/>
  <c r="F22" i="2"/>
  <c r="C22" i="2"/>
  <c r="C21" i="2"/>
  <c r="C20" i="2"/>
  <c r="F19" i="2"/>
  <c r="F18" i="2"/>
  <c r="C18" i="2"/>
  <c r="F17" i="2"/>
  <c r="C17" i="2"/>
  <c r="F16" i="2"/>
  <c r="C16" i="2"/>
  <c r="F15" i="2"/>
  <c r="C15" i="2"/>
  <c r="F14" i="2"/>
  <c r="C14" i="2"/>
  <c r="F13" i="2"/>
  <c r="C13" i="2"/>
  <c r="F12" i="2"/>
  <c r="C12" i="2"/>
  <c r="F11" i="2"/>
  <c r="C11" i="2"/>
  <c r="F10" i="2"/>
  <c r="C10" i="2"/>
  <c r="F9" i="2"/>
  <c r="C9" i="2"/>
  <c r="C8" i="2"/>
  <c r="C7" i="2"/>
  <c r="F6" i="2"/>
  <c r="F5" i="2"/>
  <c r="C5" i="2"/>
  <c r="C4" i="2"/>
  <c r="C7" i="3" l="1"/>
  <c r="D7" i="3"/>
  <c r="E7" i="3"/>
  <c r="C162" i="11"/>
  <c r="D31" i="25"/>
  <c r="E31" i="25"/>
  <c r="D162" i="11"/>
  <c r="D50" i="11"/>
  <c r="E162" i="11"/>
  <c r="E50" i="11"/>
  <c r="C50" i="10"/>
  <c r="C50" i="8"/>
  <c r="B50" i="7"/>
  <c r="D50" i="7"/>
  <c r="E50" i="7"/>
  <c r="B142" i="6"/>
  <c r="C142" i="6"/>
  <c r="B142" i="11"/>
  <c r="C50" i="13"/>
  <c r="D50" i="13"/>
  <c r="B50" i="15"/>
  <c r="E20" i="18"/>
  <c r="C32" i="19"/>
  <c r="D162" i="7"/>
  <c r="B50" i="9"/>
  <c r="D142" i="11"/>
  <c r="D32" i="19"/>
  <c r="C50" i="6"/>
  <c r="E162" i="7"/>
  <c r="E50" i="9"/>
  <c r="C50" i="12"/>
  <c r="E50" i="6"/>
  <c r="B162" i="6"/>
  <c r="E162" i="12"/>
  <c r="C162" i="6"/>
  <c r="D162" i="6"/>
  <c r="C142" i="9"/>
  <c r="E162" i="6"/>
  <c r="C162" i="10"/>
  <c r="B142" i="10"/>
  <c r="C142" i="10"/>
  <c r="D142" i="12"/>
  <c r="B50" i="8"/>
  <c r="E7" i="8"/>
  <c r="E7" i="7"/>
  <c r="E119" i="7" s="1"/>
  <c r="E7" i="6"/>
  <c r="D38" i="4"/>
  <c r="C38" i="4"/>
  <c r="D39" i="4"/>
  <c r="E38" i="4"/>
  <c r="C39" i="4"/>
  <c r="C7" i="13"/>
  <c r="C7" i="15"/>
  <c r="C7" i="14"/>
  <c r="C7" i="7"/>
  <c r="C7" i="11"/>
  <c r="C7" i="10"/>
  <c r="C7" i="12"/>
  <c r="C7" i="9"/>
  <c r="C7" i="8"/>
  <c r="B7" i="14"/>
  <c r="B7" i="15"/>
  <c r="B7" i="13"/>
  <c r="B7" i="9"/>
  <c r="B7" i="12"/>
  <c r="B7" i="7"/>
  <c r="B7" i="11"/>
  <c r="B7" i="10"/>
  <c r="D7" i="14"/>
  <c r="D7" i="13"/>
  <c r="D7" i="12"/>
  <c r="D7" i="15"/>
  <c r="D7" i="10"/>
  <c r="D7" i="11"/>
  <c r="D7" i="9"/>
  <c r="D7" i="7"/>
  <c r="D7" i="6"/>
  <c r="D50" i="8"/>
  <c r="D142" i="6"/>
  <c r="E142" i="6"/>
  <c r="B12" i="7"/>
  <c r="B18" i="7" s="1"/>
  <c r="B21" i="7" s="1"/>
  <c r="B23" i="7" s="1"/>
  <c r="B25" i="7" s="1"/>
  <c r="B39" i="5"/>
  <c r="C12" i="7"/>
  <c r="C18" i="7" s="1"/>
  <c r="C21" i="7" s="1"/>
  <c r="C23" i="7" s="1"/>
  <c r="C25" i="7" s="1"/>
  <c r="B142" i="7"/>
  <c r="B162" i="7"/>
  <c r="E37" i="7"/>
  <c r="C39" i="5"/>
  <c r="C46" i="5"/>
  <c r="C142" i="7"/>
  <c r="C162" i="7"/>
  <c r="E12" i="7"/>
  <c r="E18" i="7" s="1"/>
  <c r="E21" i="7" s="1"/>
  <c r="E23" i="7" s="1"/>
  <c r="E25" i="7" s="1"/>
  <c r="C50" i="7"/>
  <c r="B7" i="8"/>
  <c r="B7" i="6"/>
  <c r="E133" i="7"/>
  <c r="E135" i="7" s="1"/>
  <c r="E137" i="7" s="1"/>
  <c r="E30" i="4"/>
  <c r="B46" i="5"/>
  <c r="B124" i="6"/>
  <c r="B130" i="6" s="1"/>
  <c r="B133" i="6" s="1"/>
  <c r="B135" i="6" s="1"/>
  <c r="B137" i="6" s="1"/>
  <c r="E156" i="7"/>
  <c r="E46" i="5"/>
  <c r="C124" i="6"/>
  <c r="C130" i="6" s="1"/>
  <c r="C133" i="6" s="1"/>
  <c r="C135" i="6" s="1"/>
  <c r="C137" i="6" s="1"/>
  <c r="B44" i="7"/>
  <c r="B37" i="7"/>
  <c r="B20" i="4"/>
  <c r="B37" i="4" s="1"/>
  <c r="C37" i="6"/>
  <c r="B156" i="6"/>
  <c r="B149" i="6"/>
  <c r="C44" i="7"/>
  <c r="C37" i="7"/>
  <c r="B7" i="3"/>
  <c r="D37" i="6"/>
  <c r="C149" i="6"/>
  <c r="D37" i="7"/>
  <c r="D39" i="5"/>
  <c r="B35" i="4"/>
  <c r="D149" i="6"/>
  <c r="B12" i="8"/>
  <c r="B18" i="8" s="1"/>
  <c r="B21" i="8" s="1"/>
  <c r="B23" i="8" s="1"/>
  <c r="B25" i="8" s="1"/>
  <c r="E7" i="15"/>
  <c r="E7" i="13"/>
  <c r="E7" i="11"/>
  <c r="E7" i="10"/>
  <c r="E7" i="14"/>
  <c r="E7" i="12"/>
  <c r="D37" i="8"/>
  <c r="D12" i="9"/>
  <c r="D18" i="9" s="1"/>
  <c r="D21" i="9" s="1"/>
  <c r="D23" i="9" s="1"/>
  <c r="D25" i="9" s="1"/>
  <c r="B142" i="9"/>
  <c r="B162" i="9"/>
  <c r="D149" i="10"/>
  <c r="B156" i="10"/>
  <c r="B44" i="11"/>
  <c r="E37" i="8"/>
  <c r="E12" i="9"/>
  <c r="E18" i="9" s="1"/>
  <c r="E21" i="9" s="1"/>
  <c r="E23" i="9" s="1"/>
  <c r="E25" i="9" s="1"/>
  <c r="C162" i="9"/>
  <c r="C50" i="9"/>
  <c r="C12" i="10"/>
  <c r="C18" i="10" s="1"/>
  <c r="C21" i="10" s="1"/>
  <c r="C23" i="10" s="1"/>
  <c r="C25" i="10" s="1"/>
  <c r="C156" i="10"/>
  <c r="D37" i="11"/>
  <c r="D149" i="7"/>
  <c r="D12" i="10"/>
  <c r="D18" i="10" s="1"/>
  <c r="D21" i="10" s="1"/>
  <c r="D23" i="10" s="1"/>
  <c r="D25" i="10" s="1"/>
  <c r="C47" i="14"/>
  <c r="E149" i="7"/>
  <c r="B118" i="9"/>
  <c r="D162" i="9"/>
  <c r="E156" i="10"/>
  <c r="E162" i="9"/>
  <c r="B18" i="10"/>
  <c r="B21" i="10" s="1"/>
  <c r="B23" i="10" s="1"/>
  <c r="B25" i="10" s="1"/>
  <c r="B118" i="11"/>
  <c r="C156" i="11"/>
  <c r="C149" i="11"/>
  <c r="B149" i="7"/>
  <c r="D50" i="10"/>
  <c r="D142" i="10"/>
  <c r="D162" i="10"/>
  <c r="E44" i="10"/>
  <c r="E142" i="10"/>
  <c r="E162" i="10"/>
  <c r="E44" i="11"/>
  <c r="E50" i="8"/>
  <c r="C156" i="9"/>
  <c r="B37" i="9"/>
  <c r="B44" i="9"/>
  <c r="D156" i="9"/>
  <c r="B21" i="11"/>
  <c r="B23" i="11" s="1"/>
  <c r="B25" i="11" s="1"/>
  <c r="D124" i="6"/>
  <c r="D130" i="6" s="1"/>
  <c r="D133" i="6" s="1"/>
  <c r="D135" i="6" s="1"/>
  <c r="D137" i="6" s="1"/>
  <c r="E149" i="9"/>
  <c r="E156" i="9"/>
  <c r="E37" i="11"/>
  <c r="C37" i="11"/>
  <c r="B142" i="12"/>
  <c r="B162" i="12"/>
  <c r="B50" i="12"/>
  <c r="E124" i="6"/>
  <c r="E130" i="6" s="1"/>
  <c r="E133" i="6" s="1"/>
  <c r="E135" i="6" s="1"/>
  <c r="E137" i="6" s="1"/>
  <c r="B37" i="8"/>
  <c r="B44" i="8"/>
  <c r="B12" i="9"/>
  <c r="B18" i="9" s="1"/>
  <c r="B21" i="9" s="1"/>
  <c r="B23" i="9" s="1"/>
  <c r="B25" i="9" s="1"/>
  <c r="D142" i="9"/>
  <c r="C37" i="8"/>
  <c r="C44" i="8"/>
  <c r="C12" i="9"/>
  <c r="C18" i="9" s="1"/>
  <c r="C21" i="9" s="1"/>
  <c r="C23" i="9" s="1"/>
  <c r="C25" i="9" s="1"/>
  <c r="E37" i="9"/>
  <c r="E44" i="9"/>
  <c r="E142" i="9"/>
  <c r="B124" i="9"/>
  <c r="B130" i="9" s="1"/>
  <c r="B133" i="9" s="1"/>
  <c r="B135" i="9" s="1"/>
  <c r="B137" i="9" s="1"/>
  <c r="D149" i="11"/>
  <c r="B23" i="14"/>
  <c r="B25" i="14" s="1"/>
  <c r="C124" i="9"/>
  <c r="C130" i="9" s="1"/>
  <c r="C133" i="9" s="1"/>
  <c r="C135" i="9" s="1"/>
  <c r="C137" i="9" s="1"/>
  <c r="E149" i="11"/>
  <c r="B124" i="11"/>
  <c r="B130" i="11" s="1"/>
  <c r="B133" i="11" s="1"/>
  <c r="B135" i="11" s="1"/>
  <c r="B137" i="11" s="1"/>
  <c r="C124" i="11"/>
  <c r="C130" i="11" s="1"/>
  <c r="C133" i="11" s="1"/>
  <c r="C135" i="11" s="1"/>
  <c r="C137" i="11" s="1"/>
  <c r="B37" i="12"/>
  <c r="B44" i="12"/>
  <c r="C44" i="12"/>
  <c r="C37" i="12"/>
  <c r="D37" i="12"/>
  <c r="B50" i="13"/>
  <c r="C50" i="11"/>
  <c r="B149" i="11"/>
  <c r="B118" i="12"/>
  <c r="C142" i="12"/>
  <c r="C162" i="12"/>
  <c r="E47" i="14"/>
  <c r="B156" i="12"/>
  <c r="B149" i="12"/>
  <c r="B50" i="10"/>
  <c r="E50" i="12"/>
  <c r="C156" i="12"/>
  <c r="E18" i="13"/>
  <c r="E21" i="13" s="1"/>
  <c r="E23" i="13" s="1"/>
  <c r="E25" i="13" s="1"/>
  <c r="D149" i="12"/>
  <c r="C21" i="15"/>
  <c r="C23" i="15" s="1"/>
  <c r="C25" i="15" s="1"/>
  <c r="B12" i="13"/>
  <c r="B18" i="13" s="1"/>
  <c r="B21" i="13" s="1"/>
  <c r="B23" i="13" s="1"/>
  <c r="B25" i="13" s="1"/>
  <c r="D18" i="14"/>
  <c r="D21" i="14" s="1"/>
  <c r="D23" i="14" s="1"/>
  <c r="D25" i="14" s="1"/>
  <c r="B47" i="14"/>
  <c r="B18" i="15"/>
  <c r="B21" i="15" s="1"/>
  <c r="B23" i="15" s="1"/>
  <c r="B25" i="15" s="1"/>
  <c r="E50" i="13"/>
  <c r="C21" i="14"/>
  <c r="C23" i="14" s="1"/>
  <c r="C25" i="14" s="1"/>
  <c r="D47" i="14"/>
  <c r="C13" i="19"/>
  <c r="E12" i="14"/>
  <c r="E18" i="14" s="1"/>
  <c r="E21" i="14" s="1"/>
  <c r="E23" i="14" s="1"/>
  <c r="E25" i="14" s="1"/>
  <c r="D50" i="15"/>
  <c r="D37" i="13"/>
  <c r="B43" i="19"/>
  <c r="B44" i="13"/>
  <c r="C20" i="18"/>
  <c r="D17" i="22"/>
  <c r="D156" i="12"/>
  <c r="D20" i="18"/>
  <c r="B17" i="19"/>
  <c r="B18" i="25"/>
  <c r="D162" i="12"/>
  <c r="C18" i="25"/>
  <c r="E50" i="15"/>
  <c r="B20" i="18"/>
  <c r="E119" i="6" l="1"/>
  <c r="D119" i="7"/>
  <c r="D119" i="9"/>
  <c r="B119" i="7"/>
  <c r="D119" i="11"/>
  <c r="D119" i="10"/>
  <c r="E119" i="12"/>
  <c r="D119" i="12"/>
  <c r="C119" i="9"/>
  <c r="E119" i="10"/>
  <c r="B119" i="6"/>
  <c r="C119" i="12"/>
  <c r="E119" i="11"/>
  <c r="C119" i="10"/>
  <c r="B38" i="4"/>
  <c r="B119" i="10"/>
  <c r="C119" i="11"/>
  <c r="B119" i="11"/>
  <c r="C119" i="7"/>
  <c r="B119" i="12"/>
  <c r="B119" i="9"/>
  <c r="B39" i="4"/>
  <c r="D119" i="6"/>
</calcChain>
</file>

<file path=xl/sharedStrings.xml><?xml version="1.0" encoding="utf-8"?>
<sst xmlns="http://schemas.openxmlformats.org/spreadsheetml/2006/main" count="659" uniqueCount="560">
  <si>
    <t>Orden</t>
  </si>
  <si>
    <t>Castellano</t>
  </si>
  <si>
    <t>Inglés</t>
  </si>
  <si>
    <t>IDIOMA/LANGUAGE</t>
  </si>
  <si>
    <t>Series trimestrales 2024-2025</t>
  </si>
  <si>
    <t>Quarterly series 2024-2025</t>
  </si>
  <si>
    <t>ESPAÑOL</t>
  </si>
  <si>
    <t>Grupo BBVA</t>
  </si>
  <si>
    <t>BBVA Group</t>
  </si>
  <si>
    <t>ENGLISH</t>
  </si>
  <si>
    <t>Cuentas de resultados consolidadas</t>
  </si>
  <si>
    <t>Consolidated income statement</t>
  </si>
  <si>
    <t>Balances de situación consolidados</t>
  </si>
  <si>
    <t>Consolidated balance sheet</t>
  </si>
  <si>
    <t>Áreas de negocio</t>
  </si>
  <si>
    <t>Business areas</t>
  </si>
  <si>
    <t>España</t>
  </si>
  <si>
    <t>Spain</t>
  </si>
  <si>
    <t>Actividad bancaria en España</t>
  </si>
  <si>
    <t>Banking activity in Spain</t>
  </si>
  <si>
    <t>Non Core Real Estate</t>
  </si>
  <si>
    <t>EEUU</t>
  </si>
  <si>
    <t>USA</t>
  </si>
  <si>
    <t>México</t>
  </si>
  <si>
    <t>Mexico</t>
  </si>
  <si>
    <t xml:space="preserve">Turquía </t>
  </si>
  <si>
    <t xml:space="preserve">Turkey </t>
  </si>
  <si>
    <t xml:space="preserve">América del Sur </t>
  </si>
  <si>
    <t>South America</t>
  </si>
  <si>
    <t>Argentina</t>
  </si>
  <si>
    <t>Chile</t>
  </si>
  <si>
    <t>Colombia</t>
  </si>
  <si>
    <t>Perú</t>
  </si>
  <si>
    <t>Peru</t>
  </si>
  <si>
    <t>Resto de Eurasia</t>
  </si>
  <si>
    <t>Rest of Eurasia</t>
  </si>
  <si>
    <t>Centro Corporativo</t>
  </si>
  <si>
    <t xml:space="preserve">Corporate Center </t>
  </si>
  <si>
    <t>Información adicional:</t>
  </si>
  <si>
    <t>Additional information:</t>
  </si>
  <si>
    <t>Corporate &amp; Investment Banking</t>
  </si>
  <si>
    <t>Anexo:</t>
  </si>
  <si>
    <t>Annex:</t>
  </si>
  <si>
    <t>Eficiencia</t>
  </si>
  <si>
    <t>Efficiency</t>
  </si>
  <si>
    <t>Tasas de mora, cobertura y coste de riesgo</t>
  </si>
  <si>
    <t>NPL, coverage ratios and cost of risk</t>
  </si>
  <si>
    <t>Empleados, oficinas y cajeros automáticos</t>
  </si>
  <si>
    <t>Branches, employees and atm´s</t>
  </si>
  <si>
    <t>Tipos de cambio</t>
  </si>
  <si>
    <t>Exchange rates</t>
  </si>
  <si>
    <t>Diferenciales de la clientela</t>
  </si>
  <si>
    <t>Customer Spreads</t>
  </si>
  <si>
    <t>Activos ponderados por riesgo. Desglose por áreas de negocio y principales países</t>
  </si>
  <si>
    <t>Risk-weighted assets. Breakdown by business areas and main countries</t>
  </si>
  <si>
    <t>Desglose del crédito no dudoso en gestión</t>
  </si>
  <si>
    <t>Breakdown of performing loans under management</t>
  </si>
  <si>
    <t>Desglose de los recursos de clientes en gestión</t>
  </si>
  <si>
    <t>Breakdown of customer funds under management</t>
  </si>
  <si>
    <t xml:space="preserve">Cuenta de resultados  </t>
  </si>
  <si>
    <t xml:space="preserve">Income statement  </t>
  </si>
  <si>
    <t>(Millones de euros)</t>
  </si>
  <si>
    <t>(Million euros)</t>
  </si>
  <si>
    <t>Margen de intereses</t>
  </si>
  <si>
    <t>Net interest income</t>
  </si>
  <si>
    <t>Comisiones netas</t>
  </si>
  <si>
    <t>Net fees and commissions</t>
  </si>
  <si>
    <t>Resultados de operaciones financieras</t>
  </si>
  <si>
    <t>Net trading income</t>
  </si>
  <si>
    <t>Otros ingresos y cargas de explotación</t>
  </si>
  <si>
    <t>Other operating income and expenses</t>
  </si>
  <si>
    <t>Margen bruto</t>
  </si>
  <si>
    <t>Gross income</t>
  </si>
  <si>
    <t>Gastos de explotación</t>
  </si>
  <si>
    <t>Operating expenses</t>
  </si>
  <si>
    <t xml:space="preserve">  Gastos de administración</t>
  </si>
  <si>
    <t xml:space="preserve">  Administration expenses</t>
  </si>
  <si>
    <t xml:space="preserve">  Gastos de personal</t>
  </si>
  <si>
    <t xml:space="preserve">  Personnel expenses</t>
  </si>
  <si>
    <t xml:space="preserve">  Otros gastos de administración</t>
  </si>
  <si>
    <t xml:space="preserve">  General and administrative expenses</t>
  </si>
  <si>
    <t xml:space="preserve">  Amortización</t>
  </si>
  <si>
    <t xml:space="preserve">  Depreciation</t>
  </si>
  <si>
    <t>Margen neto</t>
  </si>
  <si>
    <t>Operating income</t>
  </si>
  <si>
    <t>Deterioro de activos financieros no valorados a valor razonable con cambios en resultados</t>
  </si>
  <si>
    <t>Impaiment on financial assets not measured at fair value through profit or loss</t>
  </si>
  <si>
    <t>Provisiones o reversión de provisiones y otros resultados</t>
  </si>
  <si>
    <t>Provisions or reversal of provisions and other results</t>
  </si>
  <si>
    <t>Resultado antes de impuestos</t>
  </si>
  <si>
    <t>Profit/(loss) before tax</t>
  </si>
  <si>
    <t>Impuesto sobre beneficios</t>
  </si>
  <si>
    <t>Income tax</t>
  </si>
  <si>
    <t>Resultado del ejercicio</t>
  </si>
  <si>
    <t>Profit/(loss) for the year</t>
  </si>
  <si>
    <t>Minoritarios</t>
  </si>
  <si>
    <t>Non-controlling interests</t>
  </si>
  <si>
    <t>Resultado atribuido</t>
  </si>
  <si>
    <t>Net attributable profit</t>
  </si>
  <si>
    <t>Balances</t>
  </si>
  <si>
    <t>Balance sheets</t>
  </si>
  <si>
    <t>Efectivo, saldos en efectivo en bancos centrales y otros depósitos a la vista</t>
  </si>
  <si>
    <t>Cash, cash balances at central banks and other demand deposits</t>
  </si>
  <si>
    <t>Activos financieros a valor razonable</t>
  </si>
  <si>
    <t xml:space="preserve">Financial assets designated at fair value </t>
  </si>
  <si>
    <t>Activos financieros a coste amortizado</t>
  </si>
  <si>
    <t>Financial assets at amortized cost</t>
  </si>
  <si>
    <t xml:space="preserve">    de los que préstamos y anticipos a la clientela</t>
  </si>
  <si>
    <t xml:space="preserve">    of which loans and advances to customers</t>
  </si>
  <si>
    <t>Activos tangibles</t>
  </si>
  <si>
    <t>Tangible assets</t>
  </si>
  <si>
    <t>Otros activos</t>
  </si>
  <si>
    <t>Other assets</t>
  </si>
  <si>
    <t>Total activo / pasivo</t>
  </si>
  <si>
    <t>Total assets / Liabilities and equity</t>
  </si>
  <si>
    <t>Pasivos financieros mantenidos para negociar y designados a valor razonable con cambios en resultados</t>
  </si>
  <si>
    <t>Financial liabilities held for trading and designated at fair value through profit or loss</t>
  </si>
  <si>
    <t>Depósitos de bancos centrales y entidades de crédito</t>
  </si>
  <si>
    <t>Deposits from central banks and credit institutions</t>
  </si>
  <si>
    <t>Depósitos de la clientela</t>
  </si>
  <si>
    <t>Deposits from customers</t>
  </si>
  <si>
    <t>Valores representativos de deuda emitidos</t>
  </si>
  <si>
    <t>Debt certificates</t>
  </si>
  <si>
    <t>Otros pasivos</t>
  </si>
  <si>
    <t>Other liabilities</t>
  </si>
  <si>
    <t>Dotación de capital económico</t>
  </si>
  <si>
    <t>Economic capital allocated</t>
  </si>
  <si>
    <t>Indicadores relevantes y de gestión</t>
  </si>
  <si>
    <t>Relevant business indicators</t>
  </si>
  <si>
    <t>Préstamos y anticipos a la clientela bruto (*)</t>
  </si>
  <si>
    <t>Loans and advances to customers (gross) (*)</t>
  </si>
  <si>
    <t>Depósitos de clientes en gestión (**)</t>
  </si>
  <si>
    <t>Customer deposits under management (*)</t>
  </si>
  <si>
    <t>Fondos de inversión y carteras gestionadas</t>
  </si>
  <si>
    <t>Investment funds and managed portfolios</t>
  </si>
  <si>
    <t>Fondos de pensiones</t>
  </si>
  <si>
    <t>Pension funds</t>
  </si>
  <si>
    <t>Otros recursos fuera de balance</t>
  </si>
  <si>
    <t>Other off balance-sheet funds</t>
  </si>
  <si>
    <t>(*) No incluye las adquisiciones temporales de activos.</t>
  </si>
  <si>
    <t xml:space="preserve">(*) Excluding repos. </t>
  </si>
  <si>
    <t>(**) No incluye las cesiones temporales de activos.</t>
  </si>
  <si>
    <t>(Millones de euros constantes)</t>
  </si>
  <si>
    <t xml:space="preserve">(Constant million euros)    </t>
  </si>
  <si>
    <t>(Millones de pesos mexicanos)</t>
  </si>
  <si>
    <t>(Million Mexican pesos)</t>
  </si>
  <si>
    <t>(Millones de pesos colombianos)</t>
  </si>
  <si>
    <t>(Million Colombian pesos)</t>
  </si>
  <si>
    <t>(Millones de dolares)</t>
  </si>
  <si>
    <t>(Million dolars)</t>
  </si>
  <si>
    <t>(Millones de liras turcas)</t>
  </si>
  <si>
    <t>(Million Turkish liras)</t>
  </si>
  <si>
    <t>(Millones de pesos argentinos)</t>
  </si>
  <si>
    <t>(Million Argentinian pesos)</t>
  </si>
  <si>
    <t>(Millones de soles peruanos)</t>
  </si>
  <si>
    <t>(Million Peruvian soles)</t>
  </si>
  <si>
    <t>Venezuela</t>
  </si>
  <si>
    <t>(Millones de pesos chilenos)</t>
  </si>
  <si>
    <t>(Million Chilean pesos)</t>
  </si>
  <si>
    <t>Eficiencia (*)</t>
  </si>
  <si>
    <t>Efficiency (*)</t>
  </si>
  <si>
    <t>(*) Gastos de explotación / Margen bruto. Incluye amortizaciones</t>
  </si>
  <si>
    <t>(*) Operating expenses / Gross income. Including depreciation</t>
  </si>
  <si>
    <t>(Porcentaje)</t>
  </si>
  <si>
    <t>(Percentage)</t>
  </si>
  <si>
    <t>Tasa de mora</t>
  </si>
  <si>
    <t>NPL ratio</t>
  </si>
  <si>
    <t>Tasa de cobertura</t>
  </si>
  <si>
    <t>NPL coverage ratio</t>
  </si>
  <si>
    <t>Coste del riesgo acumulado</t>
  </si>
  <si>
    <t>Cost of risk YTD</t>
  </si>
  <si>
    <t>Resto de América del Sur</t>
  </si>
  <si>
    <t>Resto of South América</t>
  </si>
  <si>
    <t>CRD IV fully-loaded</t>
  </si>
  <si>
    <t>Grupo BBVA. Cuentas de resultados consolidadas</t>
  </si>
  <si>
    <t xml:space="preserve">BBVA Group. Consolidated Income statement </t>
  </si>
  <si>
    <t>1er Trim.</t>
  </si>
  <si>
    <t>1Q</t>
  </si>
  <si>
    <t>2º Trim.</t>
  </si>
  <si>
    <t>2Q</t>
  </si>
  <si>
    <t>3er Trim.</t>
  </si>
  <si>
    <t>3Q</t>
  </si>
  <si>
    <t>4º Trim.</t>
  </si>
  <si>
    <t>4Q</t>
  </si>
  <si>
    <t>Ingresos por dividendos</t>
  </si>
  <si>
    <t>Dividend income</t>
  </si>
  <si>
    <t>Part. gananc/pdas inversiones en dependientes, neg conjunt y asoc</t>
  </si>
  <si>
    <t>Share of  profit/loss of invest. in subsidaries, joint ventures and associates</t>
  </si>
  <si>
    <t>Otros productos/cargas de explotación</t>
  </si>
  <si>
    <t>Other products and expenses</t>
  </si>
  <si>
    <t>Resultado después de impuestos de operaciones continuadas</t>
  </si>
  <si>
    <t>Result after continuing operation tax</t>
  </si>
  <si>
    <t>Resultado de operaciones corporativas</t>
  </si>
  <si>
    <t>Result from corporate operations</t>
  </si>
  <si>
    <t>Resultado atribuido sin operaciones corporativas</t>
  </si>
  <si>
    <t xml:space="preserve">Attributable profit without corporate transactions </t>
  </si>
  <si>
    <t>Nota general: los datos de los trimestres estancos del 2018 se presentan como datos proforma que tienen la consideración de Medidas Alternativas de Rendimiento (MAR), recogiéndose íntegramente el efecto acumulado para reflejar el impacto derivado de la contabilización de la hiperinflación en Argentina entre el 1-1-2018 y el 30-9-2018 en el tercer trimestre del 2018, sin haberse reexpresado los datos mostrados en la tabla anterior del primer y segundo trimestre del 2018.</t>
  </si>
  <si>
    <t>General note: the data for the quarters of 2018 are presented as proforma data which are considered as Alternative Performance Measures (APM), the accumulated effect being fully collected to reflect the impact derived from the accounting for hyperinflation in Argentina between 1-1-2018 and the 30-9-2018 in the third quarter of 2018, without having been reexpressed the data shown in the previous table of the first and second quarter of 2018.</t>
  </si>
  <si>
    <t>(*) Incluye plusvalías netas de la venta de BBVA Chile.</t>
  </si>
  <si>
    <t>(*) Includes net capital gains  from the sale of BBVA Chile.</t>
  </si>
  <si>
    <t>Grupo BBVA. Balances de situación consolidados</t>
  </si>
  <si>
    <t>BBVA Group. Consolidated balance sheet</t>
  </si>
  <si>
    <t>Hipotecario</t>
  </si>
  <si>
    <t>Mortages</t>
  </si>
  <si>
    <t>Consumo</t>
  </si>
  <si>
    <t>Consumer</t>
  </si>
  <si>
    <t>Tarjetas de Crédito</t>
  </si>
  <si>
    <t>Credit Cards</t>
  </si>
  <si>
    <t>Sector público</t>
  </si>
  <si>
    <t>Public Sector</t>
  </si>
  <si>
    <t>Sociedades financieras y sociedades no financieras</t>
  </si>
  <si>
    <t>Financial and Non Financial Companies</t>
  </si>
  <si>
    <t>Pymes</t>
  </si>
  <si>
    <t>SMEs</t>
  </si>
  <si>
    <t>Otros</t>
  </si>
  <si>
    <t>Others</t>
  </si>
  <si>
    <t>Crédito no dudoso en gestión (*)</t>
  </si>
  <si>
    <t>Performing Loans under management (*)</t>
  </si>
  <si>
    <t>Depósitos a la vista + Disponibles con preaviso</t>
  </si>
  <si>
    <t>Demand deposits</t>
  </si>
  <si>
    <t>Depósitos a plazo</t>
  </si>
  <si>
    <t>Time deposits</t>
  </si>
  <si>
    <t>Recursos fuera de balance (*)</t>
  </si>
  <si>
    <t>Off balance sheet funds (*)</t>
  </si>
  <si>
    <t>Vista+Plazo</t>
  </si>
  <si>
    <t>Demand + Time deposits</t>
  </si>
  <si>
    <t>(*) Incluye fondos de inversión, fondos de pensiones y otros recursos fuera de balance.</t>
  </si>
  <si>
    <t>Posiciones inter-áreas activo</t>
  </si>
  <si>
    <t>Inter-area positions</t>
  </si>
  <si>
    <t>Posiciones inter-áreas pasivo</t>
  </si>
  <si>
    <t>Oficinas</t>
  </si>
  <si>
    <t>Branches</t>
  </si>
  <si>
    <t>Empleados</t>
  </si>
  <si>
    <t>Employees</t>
  </si>
  <si>
    <t>Cajeros automáticos</t>
  </si>
  <si>
    <t>ATM´s</t>
  </si>
  <si>
    <t>Uruguay</t>
  </si>
  <si>
    <t>Paraguay</t>
  </si>
  <si>
    <t>Bolivia</t>
  </si>
  <si>
    <t>Cuba</t>
  </si>
  <si>
    <t>Brasil</t>
  </si>
  <si>
    <t>Activos financieros mantenidos para negociar</t>
  </si>
  <si>
    <t>Financial assets held for trading</t>
  </si>
  <si>
    <t>Activos financieros no destinados a negociación valorados obligatoriamente a valor razonable con cambios en resultados</t>
  </si>
  <si>
    <t>Non-trading financial assets mandatorily at fair value through profit or loss</t>
  </si>
  <si>
    <t>Activos financieros designados a valor razonable con cambios en resultados</t>
  </si>
  <si>
    <t>Financial assets designated at fair value through profit or loss</t>
  </si>
  <si>
    <t>Activos financieros designados a valor razonable con cambios en otro resultado global acumulado</t>
  </si>
  <si>
    <t>Financial assets at fair value through accumulated other comprehensive income</t>
  </si>
  <si>
    <t>. Préstamos y anticipos en bancos centrales  y entidades de crédito</t>
  </si>
  <si>
    <t xml:space="preserve">. Loans and advances to central banks and credit institutions </t>
  </si>
  <si>
    <t>. Préstamos y anticipos a la clientela</t>
  </si>
  <si>
    <t>. Loans and advances to customers</t>
  </si>
  <si>
    <t>. Valores representativos de deuda</t>
  </si>
  <si>
    <t>. Debt securities</t>
  </si>
  <si>
    <t>Inversiones mantenidas hasta el vencimiento</t>
  </si>
  <si>
    <t>Held-to-maturity investments</t>
  </si>
  <si>
    <t>Inversiones en negocios conjuntos y asociadas</t>
  </si>
  <si>
    <t>Investments in subsidiaries, joint ventures and associates</t>
  </si>
  <si>
    <t>Activos Intangibles</t>
  </si>
  <si>
    <t>Intangible assets</t>
  </si>
  <si>
    <t>Pasivos financieros designados a valor razonable con cambios en resultados</t>
  </si>
  <si>
    <t>Other financial liabilities designated at fair value through profit or loss</t>
  </si>
  <si>
    <t>Pasivos financieros a coste amortizado</t>
  </si>
  <si>
    <t>Financial liabilities at amortized cost</t>
  </si>
  <si>
    <t>. Otros pasivos financieros</t>
  </si>
  <si>
    <t>. Other financial liabilities</t>
  </si>
  <si>
    <t>Pasivos amparados por contratos de seguros o reaseguro</t>
  </si>
  <si>
    <t>Liabilities under insurance and reinsurance contracts</t>
  </si>
  <si>
    <t>Total pasivo</t>
  </si>
  <si>
    <t>Total liabilities</t>
  </si>
  <si>
    <t>Intereses minoritarios</t>
  </si>
  <si>
    <t>Otro resultado global acumulado</t>
  </si>
  <si>
    <t>Accumulated other comprehensive income</t>
  </si>
  <si>
    <t>Fondos propios</t>
  </si>
  <si>
    <t>Shareholders' funds</t>
  </si>
  <si>
    <t>Patrimonio neto</t>
  </si>
  <si>
    <t>Total equity</t>
  </si>
  <si>
    <t>Total patrimonio neto y pasivo</t>
  </si>
  <si>
    <t>Total equity and liabilities</t>
  </si>
  <si>
    <t>Peso mexicano</t>
  </si>
  <si>
    <t>Mexican peso</t>
  </si>
  <si>
    <t>Dólar estadounidense</t>
  </si>
  <si>
    <t>U.S. dollar</t>
  </si>
  <si>
    <t>Peso argentino</t>
  </si>
  <si>
    <t>Argentine peso</t>
  </si>
  <si>
    <t>Peso chileno</t>
  </si>
  <si>
    <t>Chilean peso</t>
  </si>
  <si>
    <t>Peso colombiano</t>
  </si>
  <si>
    <t>Colombian peso</t>
  </si>
  <si>
    <t>Sol peruano</t>
  </si>
  <si>
    <t>Peruvian sol</t>
  </si>
  <si>
    <t>Lira turca</t>
  </si>
  <si>
    <t>Turkish lira</t>
  </si>
  <si>
    <t>(*) Utilizados en el cálculo de euros constantes de los datos de balance y actividad</t>
  </si>
  <si>
    <t>(*) Used in the constant euros comparisons for the balance sheet and business activity</t>
  </si>
  <si>
    <t>(**) Utilizados en el cálculo de euros constantes de los datos de resultados</t>
  </si>
  <si>
    <t>(**) Used in the constant euros comparisons for the profit and loss</t>
  </si>
  <si>
    <t>(Expresados en divisa/euro)</t>
  </si>
  <si>
    <t>(Expressed in currency/euro)</t>
  </si>
  <si>
    <t>Cambios finales (*)</t>
  </si>
  <si>
    <t>Year-end exchange rates (*)</t>
  </si>
  <si>
    <t>Cambios medios (**)</t>
  </si>
  <si>
    <t>Average exchange rates (**)</t>
  </si>
  <si>
    <t>∆% sobre</t>
  </si>
  <si>
    <t>∆% on</t>
  </si>
  <si>
    <t>Diferenciales de la clientela (*)</t>
  </si>
  <si>
    <t>Customer Spreads (*)</t>
  </si>
  <si>
    <t>Rentabilidad de los prestamos</t>
  </si>
  <si>
    <t>Lending Yield</t>
  </si>
  <si>
    <t>Coste de los depositos</t>
  </si>
  <si>
    <t>Cost of deposits</t>
  </si>
  <si>
    <t>Estados Unidos (**)</t>
  </si>
  <si>
    <t>The United States (**)</t>
  </si>
  <si>
    <t>México pesos mexicanos</t>
  </si>
  <si>
    <t>Mexico MXN</t>
  </si>
  <si>
    <t>México moneda extranjera</t>
  </si>
  <si>
    <t>Mexico  FC (Foreing currency)</t>
  </si>
  <si>
    <t>Turquía liras turcas</t>
  </si>
  <si>
    <t>Turkey TRY</t>
  </si>
  <si>
    <t>Turquía moneda extranjera</t>
  </si>
  <si>
    <t>Turkey FC (Foreing currency)</t>
  </si>
  <si>
    <t>(*) Diferencia entre el rendimiento de los préstamos y el coste de los depósitos de los clientes.</t>
  </si>
  <si>
    <t>(*) Difference between lending yield on loans and cost of deposits from customers.</t>
  </si>
  <si>
    <t>(**)  Excluye la actividad en Nueva York.</t>
  </si>
  <si>
    <t>(**) Excluding New York Business Activity.</t>
  </si>
  <si>
    <t>Nota: Los diferenciales de la clientela han sido actualizados.</t>
  </si>
  <si>
    <t>Note: Customer spreads have been restated.</t>
  </si>
  <si>
    <t>Capital y Reservas</t>
  </si>
  <si>
    <t xml:space="preserve">Hogares - Prestamos Hipotecarios </t>
  </si>
  <si>
    <t>Hogares - Consumo</t>
  </si>
  <si>
    <t>Hogares - Tarjetas  de crédito</t>
  </si>
  <si>
    <t>Resto de Empresas</t>
  </si>
  <si>
    <t>Sector Público</t>
  </si>
  <si>
    <t>Tarjeta de Crédito</t>
  </si>
  <si>
    <t>Resto Minorista</t>
  </si>
  <si>
    <t>Total Cartera Vigente</t>
  </si>
  <si>
    <t>Resto Comercial</t>
  </si>
  <si>
    <t>Other Commercial</t>
  </si>
  <si>
    <t>Mexico (***)</t>
  </si>
  <si>
    <t xml:space="preserve">Criterio Local Contable(***) </t>
  </si>
  <si>
    <t xml:space="preserve">According to Local GAAP(***) </t>
  </si>
  <si>
    <t>Incluye fondos de inversión, carteras gestionadas , fondos de pensiones y otros recursos fuera de balance.(*)</t>
  </si>
  <si>
    <t xml:space="preserve">Includes investment funds, managed portfolios, pension funds and other off-balance sheet funds. (*) </t>
  </si>
  <si>
    <t>No incluye las cesiones temporales de activos.  (**)</t>
  </si>
  <si>
    <t>Excluding repos  (**)</t>
  </si>
  <si>
    <t xml:space="preserve"> Recursos de clientes en gestión (**)</t>
  </si>
  <si>
    <t>Customer funds under management (**)</t>
  </si>
  <si>
    <t>Consumo  y tarjetas de Credito</t>
  </si>
  <si>
    <t>Consumer &amp; Credit Cards</t>
  </si>
  <si>
    <t>Negocios retail</t>
  </si>
  <si>
    <t>Very small business</t>
  </si>
  <si>
    <t>Empresas medianas</t>
  </si>
  <si>
    <t>Mid-size companies</t>
  </si>
  <si>
    <t>Corporativa + CIB</t>
  </si>
  <si>
    <t>Corporates + CIB</t>
  </si>
  <si>
    <t>Other</t>
  </si>
  <si>
    <t>Other Retail</t>
  </si>
  <si>
    <t>Resto Empresas</t>
  </si>
  <si>
    <t xml:space="preserve">Nota general: la aplicación de la contabilidad por hiperinflación en Argentina se realizó por primera vez en septiembre del 2018 con efectos contables 1 de enero del 2018, recogiéndose el impacto de los nueve meses en el tercer trimestre. Con el fin de que la información del 2019 sea comparable con la del 2018, se ha procedido a reexpresar el balance de situación de los tres primeros trimestres del 2018 para recoger los impactos de la inflación sobre los activos y pasivos del mismo. </t>
  </si>
  <si>
    <t>General note: the application of accounting for hyperinflation in Argentina was performed for the first time in September 2018 with accounting effects on January 1, 2018, recording the impact of the nine months in the third quarter. In order to make the 2019 information comparable to the 2018, the balance sheet of the first three quarters of 2018 has been reexpressed to reflect the impacts of inflation on its assets and liabilities.</t>
  </si>
  <si>
    <t>Nota general: la aplicación de la contabilidad por hiperinflación en Argentina se realizó por primera vez en septiembre del 2018 con efectos contables 1 de enero del 2018, recogiéndose el impacto de los 9 meses en el tercer trimestre. Con el fin de que la información del 2019 sea comparable con la del 2018, se ha procedido a reexpresar las cuentas de resultados de los tres primeros trimestres del 2018 para recoger los impactos de la inflación sobre los ingresos y gastos de las mismas. Adicionalmente, durante el ejercicio 2019 se ha modificado la NIC 12 “Impuesto sobre las ganancias” con efectos contables 1 de enero del 2019. Por ello, y con el fin de que la información sea comparable, se ha procedido a reexpresar la información trimestral de las cuentas de resultados del 2018 y del 2019.</t>
  </si>
  <si>
    <t>General note: the application of accounting for hyperinflation in Argentina was performed for the first time in September 2018 with accounting effects on January 1, 2018, recording the impact of the 9 months in the third quarter. In order to make the 2019 information comparable to the 2018, the income statements for the first three quarters of 2018 have been reexpressed to reflect the impacts of inflation on their income and expenses.</t>
  </si>
  <si>
    <t>(1) Incluye plusvalías netas de la venta de BBVA Chile.</t>
  </si>
  <si>
    <t>(1) Includes net capital gains  from the sale of BBVA Chile.</t>
  </si>
  <si>
    <t>(2) Ajustado por remuneración de instrumentos de capital de nivel 1 adicional.</t>
  </si>
  <si>
    <t>(2) Adjusted by additional Tier 1 instrument remuneration.</t>
  </si>
  <si>
    <t>CRD IV fully loaded</t>
  </si>
  <si>
    <t>Grupo BBVA. Cuentas de resultados proforma (*)</t>
  </si>
  <si>
    <t>BBVA group. Consolidated income statements proforma (*)</t>
  </si>
  <si>
    <t>(*) No se incluye los resultados de los dos primeros trimestres del 2018 de BBVA Chile ni las plusvalías por su venta del tercer trimestre del 2018.</t>
  </si>
  <si>
    <t>(*) Not including BBVA Chile`s profit for the 2 first quarters of 2018 and net capital gains in 3Q 2018 of its sale .</t>
  </si>
  <si>
    <t>Cuenta de resultados sin Chile</t>
  </si>
  <si>
    <t>Income statement w/o Chile</t>
  </si>
  <si>
    <t>Cuentas de resultados consolidadas proforma</t>
  </si>
  <si>
    <t>Consolidated income statement proforma</t>
  </si>
  <si>
    <t>(*) Se incluyen los resultados de los dos primeros trimestres del 2018 de BBVA Chile y las plusvalías por su venta del tercer trimestre del 2018.</t>
  </si>
  <si>
    <t>(*) Including BBVA Chile`s profit for the 2 first quarters of 2018 and net capital gains in 3Q 2018 of its sale .</t>
  </si>
  <si>
    <t>(*) Hay pequeñas diferencias en el 1T 2019 de APRs entre las Areas de Negocio por reclasificaciones hechas posteriores al cierre no habiendo variacíon ninguna en el total de los APRs.</t>
  </si>
  <si>
    <t>(*) There are slight differences in the RWAs of the Business Units in the 1st Q  2019 due to reclasifications. The total amount of BBVA RWAs did not change.</t>
  </si>
  <si>
    <t>Balance Euro</t>
  </si>
  <si>
    <t>Euro Balance</t>
  </si>
  <si>
    <t>Italia</t>
  </si>
  <si>
    <t>Italy</t>
  </si>
  <si>
    <t>Resto</t>
  </si>
  <si>
    <t>Rest</t>
  </si>
  <si>
    <t>Turquia</t>
  </si>
  <si>
    <t>Turkey</t>
  </si>
  <si>
    <t>Amércia del Sur</t>
  </si>
  <si>
    <t>Total Cartera COAP</t>
  </si>
  <si>
    <t>Total ALCO Portfolio</t>
  </si>
  <si>
    <t>Cartera COAP a Coste Amortizado</t>
  </si>
  <si>
    <t>ALCO Portfolio Hold to Collect</t>
  </si>
  <si>
    <t>Cartera COAP a Valor Razonable</t>
  </si>
  <si>
    <t>ALCO Portfolio Hold to Collect and Sell</t>
  </si>
  <si>
    <t>Carteras Coap</t>
  </si>
  <si>
    <t>ALCO Portfolio</t>
  </si>
  <si>
    <t>(*) Serie de datos revisada 18-19 debido a cambio de criterio en la contabilización de cajeros.</t>
  </si>
  <si>
    <t>(*) Reviewed data serie 18-19 due to a change in the amount criteria of ATMs</t>
  </si>
  <si>
    <t>(**) Reajuste del dato del 1T en 2T</t>
  </si>
  <si>
    <t>(**) Readjustment of 1Q19 in 2Q19</t>
  </si>
  <si>
    <t>EEUU (*)</t>
  </si>
  <si>
    <t>USA (*)</t>
  </si>
  <si>
    <t>Mexico (**)</t>
  </si>
  <si>
    <t>Provisiones o reversión de provisiones</t>
  </si>
  <si>
    <t>Provisions or reversal of provisions</t>
  </si>
  <si>
    <t>Otros resultados</t>
  </si>
  <si>
    <t>Other results</t>
  </si>
  <si>
    <t>Resultado atribuido sin el deterioro del fondo de comercio de Estados Unidos y sin BBVA Chile (*)</t>
  </si>
  <si>
    <t>Net attributable profit excluding the goodwill impairment in the United States and BBVA Chile (*)</t>
  </si>
  <si>
    <t>Resultado Atribuido (*)</t>
  </si>
  <si>
    <t>Net attributable profit (*)</t>
  </si>
  <si>
    <t>(*) Resultados generados por BBVA Chile hasta su venta el 6 de julio del 2018 y las plusvalías de la operación</t>
  </si>
  <si>
    <t>(*) BBVA Chile recurrent profit until the sale as of 6 July, 2018 and the capital gains of the operation</t>
  </si>
  <si>
    <t>(*)No incluye Resultados generados por BBVA Chile hasta su venta el 6 de julio del 2018 ni las plusvalías de la operación, tampoco el deterioro del fondo de comercio de Estados Unidos.</t>
  </si>
  <si>
    <t>(*) Not including BBVA Chile recurrent profit until the sale as of 6 July 2018 and and the capital gains of the operation neither the goodwill impairment in the United States</t>
  </si>
  <si>
    <t>Nota general: la aplicación de la contabilidad por hiperinflación en Argentina se realizó por primera vez en septiembre del 2018 con efectos contables 1 de enero del 2018, recogiéndose el impacto de los 9 meses en el tercer trimestre. Adicionalmente, durante el ejercicio 2019 se ha modificado la NIC 12 “Impuesto sobre las ganancias” con efectos contables 1 de enero del 2019. Por ello, y con el fin de que la información sea comparable, se ha procedido a reexpresar la información trimestral de las cuentas de resultados del 2018 y del 2019</t>
  </si>
  <si>
    <t>General note: the application of accounting for hyperinflation in Argentina was done  for the first time in September 2018 with accounting effects from  January 1, 2018, recording the impact of the 9 months in the third quarter. In addition, during 2019 an amendment to IAS 12 "Income Taxes" was introduced with accounting effects from  January 1, 2019. Therefore, in  order to make the information comparable, the quarterly income statements for 2019 and 2018 have been restated .</t>
  </si>
  <si>
    <t>Resultado atribuido sin BBVA Chile (*)</t>
  </si>
  <si>
    <t>Net Atributable Profit ex BBVA Chile (*)</t>
  </si>
  <si>
    <t>(*) Plusvalías por la venta de BBVA Chile del tercer trimestre de 2018.</t>
  </si>
  <si>
    <t>(*) Net capital gains of BBVA Chile sale on the 3rd Q of 2018.</t>
  </si>
  <si>
    <r>
      <rPr>
        <sz val="8"/>
        <color theme="1"/>
        <rFont val="Calibri"/>
        <family val="2"/>
        <scheme val="minor"/>
      </rPr>
      <t>(1)</t>
    </r>
    <r>
      <rPr>
        <sz val="11"/>
        <color theme="1"/>
        <rFont val="Calibri"/>
        <family val="2"/>
        <scheme val="minor"/>
      </rPr>
      <t xml:space="preserve"> En aplicación de la NIC 29 "Información en economías hiperinflacionarias", la conversión de la cuenta de resultados de Argentina Y Turquía se hace empleando el tipo de cambio final.</t>
    </r>
  </si>
  <si>
    <r>
      <rPr>
        <sz val="8"/>
        <color theme="1"/>
        <rFont val="Calibri"/>
        <family val="2"/>
        <scheme val="minor"/>
      </rPr>
      <t>(1)</t>
    </r>
    <r>
      <rPr>
        <sz val="11"/>
        <color theme="1"/>
        <rFont val="Calibri"/>
        <family val="2"/>
        <scheme val="minor"/>
      </rPr>
      <t xml:space="preserve"> According to IAS 29 "Financial information in hyperinflationary economies", the year-end exchange rate is used for the conversion of the Argentina and Turkey income statement. </t>
    </r>
  </si>
  <si>
    <t xml:space="preserve">Nota general: como consecuencia de una interpretación emitida por el IFRIC (International Financial Reporting Standards Interpretations Committee) relativa al cobro de intereses de fallidos en el marco de la NIIF 9, dichos cobros se presentan como menor saneamiento crediticio y no como un mayor ingreso por intereses, método de reconocimiento aplicado hasta diciembre de 2019. Por ello, y con el fin de que la información sea comparable, se ha procedido a reexpresar la información de la cuenta de resultados del primer semestre de 2019. </t>
  </si>
  <si>
    <t>General note: as a result of the interpretation issued by the International Financial Reporting Standards Interpretations Committee (IFRIC) regarding the collecting of interests of written-off financial assets for the purpose of IFRS 9, those collections are presented as reduction of the credit allowances and not as a higher interest income, recognition method applied until December 2019. Therefore, and in order to make the information comparable, the first six months information of the 2019 income statements has been restated.</t>
  </si>
  <si>
    <t>Resultado atribuido sin el deterioro del fondo de comercio de Estados Unidos (*)</t>
  </si>
  <si>
    <t>Net attributable profit excluding the goodwill impairment in the United States (*)</t>
  </si>
  <si>
    <t>Operaciones Corporativas (1)</t>
  </si>
  <si>
    <t>Corporate Operations (1)</t>
  </si>
  <si>
    <t>Resultado después de impuestos</t>
  </si>
  <si>
    <t>Result after Tax</t>
  </si>
  <si>
    <t>(1) Incluye el resultado neto de impuestos por la venta a Allianz de la mitad más una acción de la sociedad constituida para impulsar de forma conjunta el negocio de seguros de no vida en España, excluyendo el ramo de salud.</t>
  </si>
  <si>
    <t>(1) Include the net capital gain from the sale to Allianz the half plus one share of the company created to jointly develop the non-life insurance business in Spain, excluding the health insurance line.</t>
  </si>
  <si>
    <t>Resultado atribuido sin el deterioro del fondo de comercio de Estados Unidos y sin operaciones corporativas</t>
  </si>
  <si>
    <t>Net attributable profit/(loss) excluding the goodwill impairment in the United States and corporate operations</t>
  </si>
  <si>
    <t>Resto de Negocios</t>
  </si>
  <si>
    <t>Rest of Business</t>
  </si>
  <si>
    <t>Nuevo Holding</t>
  </si>
  <si>
    <t>New Holding</t>
  </si>
  <si>
    <t>Nota general: cifras sin considerar la clasificación de BBVA Paraguay como Activos y Pasivos No corrientes en Venta a 31-12-2020 y 31-12-2019 y a 31-12-2020 BBVA USA y el resto de sociedades del Grupo en Estados Unidos incluidas en el acuerdo de venta suscrito con PNC.</t>
  </si>
  <si>
    <t>General note: figures without considering the classification of BBVA Paraguay as Non-current Assets and Liabilities Held for Sale as of 31-12-2020 and 31-12-2019 and BBVA USA and the rest of Group's companies in the United States included in the sale agreement signed with PNC as Non-current Assets and Liabilities Held For Sale as of 31-12-2020.</t>
  </si>
  <si>
    <t>Centro Corporativo (para resto de negocios)</t>
  </si>
  <si>
    <t>Corporate Center (for rest of business)</t>
  </si>
  <si>
    <t>Sociedades de la filial de Estados Unidos excluidas del acuerdo de venta</t>
  </si>
  <si>
    <t>Companies excluded from the sale agreement of the BBVA subsidiary in the United States</t>
  </si>
  <si>
    <t>A partir del 1T21, a efectos de información de gestión, el negocio de EE.UU. vendido a PNC se mostrará como una rúbrica del balance y de la cuenta de resultados, en línea con la reclasificación contable a "Activo no corriente disponible para la venta" que tuvo lugar en el 4T20. A efectos informativos, ofrecemos a continuación una agregación del negocio de CIB en EE.UU. que no está incluido en el acuerdo con PNC y la información que se presenta actualmente como Resto de Eurasia.,</t>
  </si>
  <si>
    <t>Starting in 1Q21, for management reporting purposes, the US Business sold to PNC will be shown as one Balance Sheet and one P&amp;L heading, in line with the accounting reclassification to Non Current Asset Available for sale which took place in 4Q20. For informational purposes, we are providing below an aggregation of the CIB business in the US that is not included in the agreement with PNC and the information currently reported as Rest of Eurasia.</t>
  </si>
  <si>
    <t>A partir del 1T21, a efectos de información de gestión, el negocio de EE.UU. vendido a PNC se mostrará como una rúbrica del balance y de la cuenta de resultados, en línea con la reclasificación contable a "Activo no corriente disponible para la venta" que tuvo lugar en el 4T20. En consecuencia, se presenta a continuación a efectos informativos una agregación del Centro Corporativo y de todos los demás negocios de EE.UU. que no están incluidos en el acuerdo con PNC y que no han sido agregados al Resto de Eurasia en la página anterior.</t>
  </si>
  <si>
    <t>Starting in 1Q21, for management reporting purposes, the US Business sold to PNC will be shown as one Balance Sheet and one P&amp;L heading, in line with the accounting reclassification to Non Current Asset Available for sale which took place in 4Q20. As a result, for informational purposes, you can find below an aggregation of the Corporate Center and all the other US businesses that are not included in the agreement with PNC and have not been added to the Rest of Eurasia in the previous page. </t>
  </si>
  <si>
    <t>A efectos informativos, facilitamos a continuación 8 trimestres de información histórica del perímetro actualmente reportado como EE.UU. que permanecerá en BBVA una vez cerrado el acuerdo anunciado con PNC. </t>
  </si>
  <si>
    <t>For informational purposes, we are providing below 8 quarters of historical information of the perimeter currently reported as USA that will remain with BBVA once the announced agreement with PNC has been closed.   </t>
  </si>
  <si>
    <t>EEUU vendido</t>
  </si>
  <si>
    <t>USA sold</t>
  </si>
  <si>
    <t>Centro Corporativo (1)</t>
  </si>
  <si>
    <t>Corporate Center (1)</t>
  </si>
  <si>
    <t>(1) Incluye los APRs del negocio de EEUU vendido</t>
  </si>
  <si>
    <t>(1) Includes RWAs from the USA business sold.</t>
  </si>
  <si>
    <r>
      <t>(1) Incluye </t>
    </r>
    <r>
      <rPr>
        <sz val="12"/>
        <color theme="4" tint="-0.499984740745262"/>
        <rFont val="Arial"/>
        <family val="2"/>
      </rPr>
      <t>EEUU como operación discontinuada, el deterioro del fondo de comercio de Estados Unidos, y el resultado neto de impuestos por la venta a Allianz de la mitad más una acción de la sociedad constituida para impulsar de forma conjunta el negocio de seguros de no vida en España, excluyendo el ramo de salud</t>
    </r>
  </si>
  <si>
    <t>(1) Includes USA as discontinued operation, the goodwill impaiment in USA and the net capital gain from the sale to Allianz of the half plus one share of the company created to jointly develop the non-life insurance business in Spain, excluding the health insurance line.</t>
  </si>
  <si>
    <t>Grupo BBVA  (*)</t>
  </si>
  <si>
    <t>BBVA Group  (*)</t>
  </si>
  <si>
    <t>Grupo BBVA  (**)</t>
  </si>
  <si>
    <t>BBVA Group  (**)</t>
  </si>
  <si>
    <t>(**) Grupo BBVA no incluye el negocio vendido de EEUU vendido a PNC.</t>
  </si>
  <si>
    <t>(**) BBVA Group excludes  the US Business sold to PNC.</t>
  </si>
  <si>
    <t>(*) Grupo BBVA no incluye el negocio vendido de EEUU vendido a PNC.</t>
  </si>
  <si>
    <t>(*) BBVA Group excludes  the US Business sold to PNC.</t>
  </si>
  <si>
    <t>Resto de geografías</t>
  </si>
  <si>
    <t>Rest of geographies</t>
  </si>
  <si>
    <t>Corporate &amp; Investment Banking (*)</t>
  </si>
  <si>
    <t>(*) No incluye el negocio de CIB vendido a PNC.</t>
  </si>
  <si>
    <t>(*) Excludes  the CIB Business sold to PNC.</t>
  </si>
  <si>
    <t>Capital regulatorio asignado</t>
  </si>
  <si>
    <t>Allocated regulatory capital</t>
  </si>
  <si>
    <t xml:space="preserve">South America </t>
  </si>
  <si>
    <t>No incluye Paraguay (***)</t>
  </si>
  <si>
    <t>Paraguay excluded  (***)</t>
  </si>
  <si>
    <t>Préstamos Hogares TL</t>
  </si>
  <si>
    <t>Retail Loans TL</t>
  </si>
  <si>
    <t>Préstamos Empresas TL</t>
  </si>
  <si>
    <t>Commercial Loans TL</t>
  </si>
  <si>
    <t>Total Préstamos TL</t>
  </si>
  <si>
    <t>Total Loans TL</t>
  </si>
  <si>
    <t>Total Préstamos FC</t>
  </si>
  <si>
    <t>Total Loans FC</t>
  </si>
  <si>
    <t>Depósitos Vista TL</t>
  </si>
  <si>
    <t>Demand Deposits TL</t>
  </si>
  <si>
    <t>Depósitos Plazo TL</t>
  </si>
  <si>
    <t>Total Time Deposits TL</t>
  </si>
  <si>
    <t>Total Depósitos TL</t>
  </si>
  <si>
    <t>Total Deposits TL</t>
  </si>
  <si>
    <t>Depósitos Vista FC</t>
  </si>
  <si>
    <t>Demand Deposits FC</t>
  </si>
  <si>
    <t>Depósitos Plazo FC</t>
  </si>
  <si>
    <t>Total Time Deposits FC</t>
  </si>
  <si>
    <t>Total Depósitos FC</t>
  </si>
  <si>
    <t>Total Deposits FC</t>
  </si>
  <si>
    <t>(TL Lira Turca FC Moneda Extranjera)</t>
  </si>
  <si>
    <t>(TL Turkish Lira FC Foreign Currency)</t>
  </si>
  <si>
    <t>Turquia solo Banco</t>
  </si>
  <si>
    <t>Turkey Bank only</t>
  </si>
  <si>
    <t>Nota general : Cifras considerando la clasificación de las sociedades incluidas en el acuerdo de venta suscrito con PNC como Activos y Pasivos No corrientes en Venta.</t>
  </si>
  <si>
    <t>General note: figures considering companies in the United States included in the sale agreement signed with PNC as Non-current Assets and Liabilities Held for Sale</t>
  </si>
  <si>
    <t>Operaciones Corporativas y Discontinuadas</t>
  </si>
  <si>
    <t>Corporate &amp; discontinued operations</t>
  </si>
  <si>
    <t xml:space="preserve"> (***) No incluye Paraguay</t>
  </si>
  <si>
    <t xml:space="preserve">(***) Paraguay excluded </t>
  </si>
  <si>
    <t>América del Sur  (incluye Paraguay)</t>
  </si>
  <si>
    <t>South America (Paraguay Included)</t>
  </si>
  <si>
    <t>Resultado Atribuido sin Operaciones Corporativas y Discontinuadas</t>
  </si>
  <si>
    <t>Net attributable profit/(loss) excluding Corporate &amp; discontinued operations</t>
  </si>
  <si>
    <t>Operaciones interrumpidas y corporativas, y costes netos asociados al proceso de reestructuración.(1)</t>
  </si>
  <si>
    <t>Discontinued &amp; corporate operations, and net cost related to the restructuring process. (1)</t>
  </si>
  <si>
    <t> Beneficio Atribuido (sin operaciones interrumpidas y corporativas, y costes netos asociados al proceso de reestructuración).</t>
  </si>
  <si>
    <t> Net Attributable Profit (ex discontinued &amp; corporate operations, and net cost related to the restructuring process).</t>
  </si>
  <si>
    <r>
      <t>(1) Incluye </t>
    </r>
    <r>
      <rPr>
        <sz val="12"/>
        <color theme="4" tint="-0.499984740745262"/>
        <rFont val="Arial"/>
        <family val="2"/>
      </rPr>
      <t>EEUU como operación discontinuada, el deterioro del fondo de comercio de Estados Unidos,  el resultado neto de impuestos por la venta a Allianz de la mitad más una acción de la sociedad constituida para impulsar de forma conjunta el negocio de seguros de no vida en España, excluyendo el ramo de salud y los costes netos asociados al proceso de reestructuración.</t>
    </r>
  </si>
  <si>
    <t>(1) Includes USA as discontinued operation, the goodwill impaiment in USA, the net capital gain from the sale to Allianz of the half plus one share of the company created to jointly develop the non-life insurance business in Spain, excluding the health insurance line and net cost related to the reestructuring process.</t>
  </si>
  <si>
    <t>Resultado atribuido excluyendo impactos no recurrentes</t>
  </si>
  <si>
    <t>Net attributable profit excluding non recurring impacts</t>
  </si>
  <si>
    <t>Resultado después de impuestos de operaciones interrumpidas (1)</t>
  </si>
  <si>
    <t>Profit/(loss) after tax form discontinued operations (1)</t>
  </si>
  <si>
    <t>Operaciones Corporativas (2)</t>
  </si>
  <si>
    <t>Corporate Operations (2)</t>
  </si>
  <si>
    <t>Costes netos asociados al proceso de reestructuración</t>
  </si>
  <si>
    <t>Net cost related to the reestructuring process.</t>
  </si>
  <si>
    <r>
      <t>(1) Incluye </t>
    </r>
    <r>
      <rPr>
        <sz val="12"/>
        <color theme="4" tint="-0.499984740745262"/>
        <rFont val="Arial"/>
        <family val="2"/>
      </rPr>
      <t>EEUU como operación interrumpida y el deterioro del fondo de comercio de Estados Unidos registrado en el primer trimestre de 2020 por importe de 2084 millones de euros</t>
    </r>
  </si>
  <si>
    <t>(1) Includes USA as discontinued operation and the goodwill impaiment in USA for 2084 millions of euros registered in the 1stQ of 2020.</t>
  </si>
  <si>
    <r>
      <t>(2) Incluye el r</t>
    </r>
    <r>
      <rPr>
        <sz val="12"/>
        <color theme="4" tint="-0.499984740745262"/>
        <rFont val="Arial"/>
        <family val="2"/>
      </rPr>
      <t xml:space="preserve">esultado neto de impuestos por la venta a Allianz de la mitad más una acción de la sociedad constituida para impulsar de forma conjunta el negocio de seguros de no vida en España, excluyendo el ramo de salud </t>
    </r>
  </si>
  <si>
    <t xml:space="preserve">(2) Includes the net capital gain from the sale to Allianz of the half plus one share of the company created to jointly develop the non-life insurance business in Spain, excluding the health insurance line </t>
  </si>
  <si>
    <t>Operaciones Corporativas e Interrumpidas(1)</t>
  </si>
  <si>
    <t>Corporate &amp; discontinued operations(1)</t>
  </si>
  <si>
    <t>(1) Incluen los resultados generados por BBVA USA y el resto de sociedades de EEUU vendidas a PNC el 1 de junio de 2021</t>
  </si>
  <si>
    <t>(1) Includes the profit generated by BBVA USA and the rest of the US companies sold to PNC on 1st ofJjune of 2021.</t>
  </si>
  <si>
    <t>(1) En aplicación de la NIC 21 "Efectos de las variaciones en los tipos de cambio de la moneda extranjera", la conversión de la cuenta de resultados de Turquía y Argentina se hace empleando el tipo de cambio final.</t>
  </si>
  <si>
    <r>
      <rPr>
        <sz val="8"/>
        <color theme="1"/>
        <rFont val="Calibri"/>
        <family val="2"/>
        <scheme val="minor"/>
      </rPr>
      <t>(1)</t>
    </r>
    <r>
      <rPr>
        <sz val="11"/>
        <color theme="1"/>
        <rFont val="Calibri"/>
        <family val="2"/>
        <scheme val="minor"/>
      </rPr>
      <t xml:space="preserve"> According to IAS 21 "Effects of changes in foreign currency exchange rates", the translation of the income statement for Turkey and Argentina is made using the final exchange rate.</t>
    </r>
  </si>
  <si>
    <t>(1) Incluen los resultados generados por BBVA USA y el resto de sociedades de EEUU vendidas a PNC el 1 de junio de 2021 y la adquisición de la Socimi Tree.</t>
  </si>
  <si>
    <t>(1) Includes the profit generated by BBVA USA and the rest of the US companies sold to PNC on 1st ofJjune of 2021 and the acquisition of the Socimi Tree.</t>
  </si>
  <si>
    <t>Resultado de operaciones interrumpidas y otros (1)</t>
  </si>
  <si>
    <t>Discontinued operations and Others (1)</t>
  </si>
  <si>
    <t>(1) Incluen los resultados generados por BBVA USA y el resto de sociedades de EEUU vendidas a PNC el 1 de junio de 2021, los costes netos asociados al proceso de reestructuración y el impacto neto de la compra de oficinas en España. (más detalle en las áreas de España y Centro Corporativo)</t>
  </si>
  <si>
    <t>(1) Includes the profit generated by BBVA USA and the rest of the US companies sold to PNC on 1st of June of 2021, the net cost related to the reestructuring process. and net impact arisen form the purchase of offices in Spain. (for further detail in Spain and Corporate centre)</t>
  </si>
  <si>
    <t>(1)Adquisición de oficinas en España</t>
  </si>
  <si>
    <t>(1)Acquisition of branches in Spain.</t>
  </si>
  <si>
    <t>Operaciones Corporativas e Interrumpidas</t>
  </si>
  <si>
    <t>Impacto neto de la compra de oficinas en España</t>
  </si>
  <si>
    <t>Net impact arisen from the purchase of offices in Spain</t>
  </si>
  <si>
    <t>(*)El dato del trimestre en curso es provisional</t>
  </si>
  <si>
    <t>(*)The data for the current quarter is provisional</t>
  </si>
  <si>
    <t>CRD IV</t>
  </si>
  <si>
    <t>RORWA</t>
  </si>
  <si>
    <t>RORWA=Resultado Ejercicio/APRs medios</t>
  </si>
  <si>
    <t>RORWA= Profit/(loss) for the year/Average RWAs</t>
  </si>
  <si>
    <t>*Resultado del ejercicio 30/09/25 anualizado para el cálculo</t>
  </si>
  <si>
    <t>* Profit/(loss) for the year 30/09/25 annualized for calculation</t>
  </si>
  <si>
    <t>MARCA</t>
  </si>
  <si>
    <t>.</t>
  </si>
  <si>
    <t>Resultado Atribuido</t>
  </si>
  <si>
    <t>Total</t>
  </si>
  <si>
    <t>Series trimestrales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</si>
</sst>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dd\-mm\-yy"/>
    <numFmt numFmtId="165" formatCode="#,##0.000"/>
    <numFmt numFmtId="166" formatCode="0.0"/>
    <numFmt numFmtId="167" formatCode="0.0%"/>
    <numFmt numFmtId="168" formatCode="#,##0.0000"/>
    <numFmt numFmtId="169" formatCode="dd\-mm\-yy;@"/>
    <numFmt numFmtId="170" formatCode="_-* #,##0.00\ _€_-;\-* #,##0.00\ _€_-;_-* &quot;-&quot;??\ _€_-;_-@_-"/>
    <numFmt numFmtId="171" formatCode="_-* #,##0\ _P_t_s_-;\-* #,##0\ _P_t_s_-;_-* &quot;-&quot;??\ _P_t_s_-;_-@_-"/>
  </numFmts>
  <fonts count="55">
    <font>
      <sz val="11"/>
      <color theme="1"/>
      <name val="Calibri"/>
      <family val="2"/>
      <scheme val="minor"/>
    </font>
    <font>
      <sz val="11"/>
      <color theme="1"/>
      <name val="Calibri"/>
      <family val="2"/>
      <scheme val="minor"/>
    </font>
    <font>
      <sz val="11"/>
      <color theme="0"/>
      <name val="Calibri"/>
      <family val="2"/>
      <scheme val="minor"/>
    </font>
    <font>
      <sz val="10"/>
      <name val="Baskerville BE Regular"/>
    </font>
    <font>
      <sz val="8"/>
      <name val="Arial"/>
      <family val="2"/>
    </font>
    <font>
      <sz val="16"/>
      <color theme="1"/>
      <name val="BBVA Office Book"/>
      <family val="2"/>
    </font>
    <font>
      <sz val="12"/>
      <color rgb="FF002060"/>
      <name val="BBVA Office Book"/>
      <family val="2"/>
    </font>
    <font>
      <sz val="10"/>
      <name val="BBVA Office Book"/>
      <family val="2"/>
    </font>
    <font>
      <sz val="8"/>
      <name val="BBVA Office Book"/>
      <family val="2"/>
    </font>
    <font>
      <sz val="10"/>
      <color theme="4"/>
      <name val="BBVA Office Book"/>
      <family val="2"/>
    </font>
    <font>
      <sz val="10"/>
      <name val="Arial"/>
      <family val="2"/>
    </font>
    <font>
      <b/>
      <sz val="10"/>
      <name val="BBVA Office Book"/>
      <family val="2"/>
    </font>
    <font>
      <sz val="11"/>
      <name val="BBVA Office Book"/>
      <family val="2"/>
    </font>
    <font>
      <sz val="14"/>
      <color theme="1" tint="0.34998626667073579"/>
      <name val="BBVA Office Book"/>
      <family val="2"/>
    </font>
    <font>
      <b/>
      <sz val="10"/>
      <color theme="0"/>
      <name val="BBVA Office Book"/>
      <family val="2"/>
    </font>
    <font>
      <sz val="9"/>
      <name val="BBVA Office Book"/>
      <family val="2"/>
    </font>
    <font>
      <sz val="12"/>
      <color theme="3"/>
      <name val="BBVA Office Book"/>
      <family val="2"/>
    </font>
    <font>
      <sz val="11"/>
      <color theme="3"/>
      <name val="BBVA Office Book"/>
      <family val="2"/>
    </font>
    <font>
      <sz val="8"/>
      <color theme="1"/>
      <name val="Calibri"/>
      <family val="2"/>
      <scheme val="minor"/>
    </font>
    <font>
      <sz val="11"/>
      <color theme="4" tint="-0.499984740745262"/>
      <name val="Calibri"/>
      <family val="2"/>
      <scheme val="minor"/>
    </font>
    <font>
      <sz val="12"/>
      <color theme="4" tint="-0.499984740745262"/>
      <name val="Arial"/>
      <family val="2"/>
    </font>
    <font>
      <sz val="12"/>
      <color rgb="FF222222"/>
      <name val="Arial"/>
      <family val="2"/>
    </font>
    <font>
      <sz val="8"/>
      <color rgb="FF000000"/>
      <name val="Tahoma"/>
      <family val="2"/>
    </font>
    <font>
      <sz val="10"/>
      <name val="Lucida Sans Unicode"/>
      <family val="2"/>
    </font>
    <font>
      <vertAlign val="superscript"/>
      <sz val="10"/>
      <name val="Stag Sans Medium"/>
      <family val="2"/>
    </font>
    <font>
      <vertAlign val="superscript"/>
      <sz val="10"/>
      <name val="BBVA Office Book"/>
      <family val="2"/>
    </font>
    <font>
      <vertAlign val="superscript"/>
      <sz val="20"/>
      <name val="BBVA Office Book"/>
      <family val="2"/>
    </font>
    <font>
      <vertAlign val="superscript"/>
      <sz val="26"/>
      <color theme="1" tint="0.34998626667073579"/>
      <name val="BBVA Office Book"/>
      <family val="2"/>
    </font>
    <font>
      <vertAlign val="superscript"/>
      <sz val="10"/>
      <color indexed="21"/>
      <name val="Stag Sans Medium"/>
      <family val="2"/>
    </font>
    <font>
      <vertAlign val="superscript"/>
      <sz val="22"/>
      <color indexed="21"/>
      <name val="Stag Sans Medium"/>
      <family val="2"/>
    </font>
    <font>
      <vertAlign val="superscript"/>
      <sz val="22"/>
      <color theme="0"/>
      <name val="BBVA Office Book"/>
      <family val="2"/>
    </font>
    <font>
      <b/>
      <sz val="16"/>
      <name val="BBVA Office Book"/>
      <family val="2"/>
    </font>
    <font>
      <sz val="14"/>
      <color theme="1"/>
      <name val="BBVA Office Book"/>
      <family val="2"/>
    </font>
    <font>
      <vertAlign val="superscript"/>
      <sz val="10"/>
      <color indexed="9"/>
      <name val="Stag Sans Medium"/>
      <family val="2"/>
    </font>
    <font>
      <vertAlign val="superscript"/>
      <sz val="10"/>
      <color indexed="58"/>
      <name val="Stag Sans Medium"/>
      <family val="2"/>
    </font>
    <font>
      <vertAlign val="superscript"/>
      <sz val="10"/>
      <color indexed="58"/>
      <name val="BBVA Office Book"/>
      <family val="2"/>
    </font>
    <font>
      <vertAlign val="superscript"/>
      <sz val="20"/>
      <name val="Stag Sans Medium"/>
      <family val="2"/>
    </font>
    <font>
      <sz val="14"/>
      <name val="BBVA Office Book"/>
      <family val="2"/>
    </font>
    <font>
      <sz val="10"/>
      <color theme="1" tint="0.34998626667073579"/>
      <name val="BBVA Office Book"/>
      <family val="2"/>
    </font>
    <font>
      <sz val="11"/>
      <name val="Calibri"/>
      <family val="2"/>
      <scheme val="minor"/>
    </font>
    <font>
      <i/>
      <sz val="10"/>
      <name val="BBVA Office Book"/>
      <family val="2"/>
    </font>
    <font>
      <sz val="10"/>
      <color theme="0"/>
      <name val="BBVA Office Book"/>
      <family val="2"/>
    </font>
    <font>
      <sz val="8"/>
      <color theme="0"/>
      <name val="BBVA Office Book"/>
      <family val="2"/>
    </font>
    <font>
      <sz val="10"/>
      <color indexed="18"/>
      <name val="Tahoma"/>
      <family val="2"/>
    </font>
    <font>
      <sz val="10"/>
      <name val="Tahoma"/>
      <family val="2"/>
    </font>
    <font>
      <sz val="10"/>
      <color theme="5"/>
      <name val="Arial"/>
      <family val="2"/>
    </font>
    <font>
      <b/>
      <sz val="16"/>
      <color theme="1" tint="0.34998626667073579"/>
      <name val="BBVA Office Book"/>
      <family val="2"/>
    </font>
    <font>
      <b/>
      <sz val="10"/>
      <name val="Arial"/>
      <family val="2"/>
    </font>
    <font>
      <sz val="10"/>
      <color indexed="18"/>
      <name val="Arial"/>
      <family val="2"/>
    </font>
    <font>
      <sz val="11"/>
      <name val="Lucida Sans Unicode"/>
      <family val="2"/>
    </font>
    <font>
      <sz val="16"/>
      <color theme="1" tint="0.34998626667073579"/>
      <name val="BBVA Office Book"/>
      <family val="2"/>
    </font>
    <font>
      <b/>
      <sz val="9"/>
      <color rgb="FFFF0000"/>
      <name val="BBVA Office Book"/>
      <family val="2"/>
    </font>
    <font>
      <sz val="12"/>
      <name val="BBVA Office Book"/>
      <family val="2"/>
    </font>
    <font>
      <sz val="10"/>
      <color rgb="FFFF0000"/>
      <name val="Arial"/>
      <family val="2"/>
    </font>
    <font>
      <sz val="11"/>
      <color theme="1" tint="0.34998626667073579"/>
      <name val="BBVA Office Book"/>
      <family val="2"/>
    </font>
  </fonts>
  <fills count="8">
    <fill>
      <patternFill patternType="none"/>
    </fill>
    <fill>
      <patternFill patternType="gray125"/>
    </fill>
    <fill>
      <patternFill patternType="solid">
        <fgColor theme="0" tint="-0.14999847407452621"/>
        <bgColor indexed="64"/>
      </patternFill>
    </fill>
    <fill>
      <patternFill patternType="solid">
        <fgColor theme="3"/>
        <bgColor indexed="64"/>
      </patternFill>
    </fill>
    <fill>
      <patternFill patternType="solid">
        <fgColor theme="4" tint="0.59999389629810485"/>
        <bgColor indexed="64"/>
      </patternFill>
    </fill>
    <fill>
      <patternFill patternType="solid">
        <fgColor rgb="FFA7CFED"/>
        <bgColor indexed="64"/>
      </patternFill>
    </fill>
    <fill>
      <patternFill patternType="solid">
        <fgColor theme="2" tint="0.89999084444715716"/>
        <bgColor indexed="64"/>
      </patternFill>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top/>
      <bottom/>
      <diagonal/>
    </border>
  </borders>
  <cellStyleXfs count="14">
    <xf numFmtId="0" fontId="0" fillId="0" borderId="0"/>
    <xf numFmtId="170" fontId="1" fillId="0" borderId="0" applyFont="0" applyFill="0" applyBorder="0" applyAlignment="0" applyProtection="0"/>
    <xf numFmtId="9" fontId="1" fillId="0" borderId="0" applyFont="0" applyFill="0" applyBorder="0" applyAlignment="0" applyProtection="0"/>
    <xf numFmtId="0" fontId="3" fillId="0" borderId="0"/>
    <xf numFmtId="3" fontId="10" fillId="0" borderId="0"/>
    <xf numFmtId="0" fontId="1" fillId="0" borderId="0"/>
    <xf numFmtId="0" fontId="10" fillId="0" borderId="0"/>
    <xf numFmtId="0" fontId="23" fillId="0" borderId="0"/>
    <xf numFmtId="0" fontId="10" fillId="0" borderId="0"/>
    <xf numFmtId="0" fontId="23"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cellStyleXfs>
  <cellXfs count="244">
    <xf numFmtId="0" fontId="0" fillId="0" borderId="0" xfId="0"/>
    <xf numFmtId="0" fontId="4" fillId="0" borderId="0" xfId="3" applyFont="1" applyFill="1" applyProtection="1">
      <protection locked="0" hidden="1"/>
    </xf>
    <xf numFmtId="0" fontId="4" fillId="0" borderId="0" xfId="3" applyFont="1" applyFill="1" applyBorder="1" applyAlignment="1" applyProtection="1">
      <alignment horizontal="left"/>
      <protection locked="0" hidden="1"/>
    </xf>
    <xf numFmtId="0" fontId="4" fillId="0" borderId="1" xfId="3" applyFont="1" applyFill="1" applyBorder="1" applyAlignment="1" applyProtection="1">
      <alignment horizontal="left"/>
      <protection locked="0" hidden="1"/>
    </xf>
    <xf numFmtId="0" fontId="5" fillId="0" borderId="0" xfId="0" applyFont="1"/>
    <xf numFmtId="0" fontId="6" fillId="0" borderId="0" xfId="3" applyFont="1" applyFill="1" applyBorder="1" applyAlignment="1" applyProtection="1">
      <alignment horizontal="left"/>
      <protection locked="0" hidden="1"/>
    </xf>
    <xf numFmtId="0" fontId="6" fillId="0" borderId="0" xfId="0" applyFont="1"/>
    <xf numFmtId="3" fontId="7" fillId="0" borderId="0" xfId="0" applyNumberFormat="1" applyFont="1" applyFill="1" applyAlignment="1">
      <alignment vertical="center"/>
    </xf>
    <xf numFmtId="3" fontId="8" fillId="0" borderId="0" xfId="0" applyNumberFormat="1" applyFont="1" applyFill="1" applyAlignment="1">
      <alignment vertical="center"/>
    </xf>
    <xf numFmtId="0" fontId="9" fillId="0" borderId="0" xfId="0" applyFont="1" applyFill="1" applyAlignment="1">
      <alignment horizontal="left" vertical="center"/>
    </xf>
    <xf numFmtId="3" fontId="10" fillId="0" borderId="0" xfId="4" quotePrefix="1" applyFill="1"/>
    <xf numFmtId="0" fontId="0" fillId="0" borderId="0" xfId="0" quotePrefix="1"/>
    <xf numFmtId="3" fontId="7" fillId="0" borderId="0" xfId="5" applyNumberFormat="1" applyFont="1" applyFill="1" applyAlignment="1">
      <alignment vertical="center"/>
    </xf>
    <xf numFmtId="3" fontId="11" fillId="0" borderId="0" xfId="5" applyNumberFormat="1" applyFont="1" applyFill="1" applyAlignment="1">
      <alignment vertical="center"/>
    </xf>
    <xf numFmtId="0" fontId="12" fillId="0" borderId="0" xfId="5" applyFont="1" applyFill="1"/>
    <xf numFmtId="0" fontId="8" fillId="0" borderId="0" xfId="5" applyFont="1" applyFill="1" applyAlignment="1">
      <alignment horizontal="left"/>
    </xf>
    <xf numFmtId="0" fontId="13" fillId="2" borderId="0" xfId="5" applyFont="1" applyFill="1" applyAlignment="1">
      <alignment horizontal="left" vertical="center"/>
    </xf>
    <xf numFmtId="3" fontId="7" fillId="0" borderId="0" xfId="0" applyNumberFormat="1" applyFont="1" applyFill="1" applyBorder="1" applyAlignment="1">
      <alignment vertical="center"/>
    </xf>
    <xf numFmtId="3" fontId="11" fillId="0" borderId="0" xfId="0" applyNumberFormat="1" applyFont="1" applyFill="1" applyAlignment="1">
      <alignment vertical="center"/>
    </xf>
    <xf numFmtId="3" fontId="14" fillId="3" borderId="0" xfId="0" applyNumberFormat="1" applyFont="1" applyFill="1" applyBorder="1" applyAlignment="1">
      <alignment vertical="center"/>
    </xf>
    <xf numFmtId="0" fontId="15" fillId="0" borderId="0" xfId="0" applyFont="1" applyFill="1" applyAlignment="1">
      <alignment horizontal="left"/>
    </xf>
    <xf numFmtId="0" fontId="16" fillId="0" borderId="1" xfId="0" applyFont="1" applyFill="1" applyBorder="1" applyAlignment="1">
      <alignment vertical="center"/>
    </xf>
    <xf numFmtId="164" fontId="17" fillId="0" borderId="0" xfId="0" applyNumberFormat="1" applyFont="1" applyFill="1" applyBorder="1" applyAlignment="1">
      <alignment horizontal="left" vertical="center"/>
    </xf>
    <xf numFmtId="0" fontId="7" fillId="0" borderId="0" xfId="5" applyFont="1" applyFill="1" applyBorder="1" applyAlignment="1">
      <alignment vertical="center"/>
    </xf>
    <xf numFmtId="3" fontId="11" fillId="0" borderId="0" xfId="6" applyNumberFormat="1" applyFont="1" applyFill="1" applyBorder="1" applyAlignment="1">
      <alignment vertical="center"/>
    </xf>
    <xf numFmtId="3" fontId="11" fillId="0" borderId="0" xfId="0" applyNumberFormat="1" applyFont="1" applyFill="1" applyBorder="1" applyAlignment="1">
      <alignment vertical="center"/>
    </xf>
    <xf numFmtId="49" fontId="0" fillId="0" borderId="0" xfId="0" applyNumberFormat="1"/>
    <xf numFmtId="0" fontId="19" fillId="0" borderId="0" xfId="0" applyFont="1"/>
    <xf numFmtId="3" fontId="8" fillId="0" borderId="0" xfId="0" applyNumberFormat="1" applyFont="1" applyFill="1" applyBorder="1" applyAlignment="1">
      <alignment vertical="top" wrapText="1"/>
    </xf>
    <xf numFmtId="0" fontId="21" fillId="0" borderId="0" xfId="0" applyFont="1"/>
    <xf numFmtId="0" fontId="24" fillId="0" borderId="0" xfId="7" applyFont="1"/>
    <xf numFmtId="0" fontId="25" fillId="0" borderId="0" xfId="7" applyFont="1"/>
    <xf numFmtId="0" fontId="26" fillId="0" borderId="0" xfId="7" applyFont="1"/>
    <xf numFmtId="0" fontId="27" fillId="2" borderId="0" xfId="8" applyFont="1" applyFill="1" applyAlignment="1" applyProtection="1">
      <alignment horizontal="center" vertical="top"/>
      <protection hidden="1"/>
    </xf>
    <xf numFmtId="0" fontId="28" fillId="0" borderId="0" xfId="7" applyFont="1" applyProtection="1">
      <protection locked="0"/>
    </xf>
    <xf numFmtId="0" fontId="29" fillId="0" borderId="0" xfId="8" applyFont="1" applyFill="1" applyAlignment="1" applyProtection="1">
      <alignment horizontal="left" indent="4"/>
      <protection hidden="1"/>
    </xf>
    <xf numFmtId="0" fontId="30" fillId="3" borderId="0" xfId="8" applyFont="1" applyFill="1" applyAlignment="1" applyProtection="1">
      <alignment horizontal="left" vertical="top"/>
      <protection hidden="1"/>
    </xf>
    <xf numFmtId="0" fontId="31" fillId="0" borderId="0" xfId="8" applyFont="1"/>
    <xf numFmtId="0" fontId="24" fillId="0" borderId="0" xfId="7" applyFont="1" applyProtection="1">
      <protection hidden="1"/>
    </xf>
    <xf numFmtId="0" fontId="32" fillId="4" borderId="0" xfId="0" applyFont="1" applyFill="1"/>
    <xf numFmtId="0" fontId="25" fillId="0" borderId="0" xfId="7" quotePrefix="1" applyFont="1"/>
    <xf numFmtId="0" fontId="33" fillId="0" borderId="0" xfId="7" quotePrefix="1" applyFont="1"/>
    <xf numFmtId="0" fontId="24" fillId="0" borderId="0" xfId="7" quotePrefix="1" applyFont="1" applyProtection="1">
      <protection hidden="1"/>
    </xf>
    <xf numFmtId="0" fontId="25" fillId="0" borderId="0" xfId="7" applyFont="1" applyFill="1"/>
    <xf numFmtId="0" fontId="32" fillId="5" borderId="0" xfId="0" applyFont="1" applyFill="1"/>
    <xf numFmtId="0" fontId="24" fillId="0" borderId="0" xfId="7" applyFont="1" applyFill="1" applyProtection="1">
      <protection hidden="1"/>
    </xf>
    <xf numFmtId="0" fontId="24" fillId="0" borderId="0" xfId="7" applyFont="1" applyFill="1"/>
    <xf numFmtId="0" fontId="24" fillId="0" borderId="0" xfId="7" applyFont="1" applyAlignment="1">
      <alignment horizontal="left" indent="5"/>
    </xf>
    <xf numFmtId="0" fontId="24" fillId="0" borderId="0" xfId="7" applyFont="1" applyFill="1" applyAlignment="1">
      <alignment horizontal="left" indent="5"/>
    </xf>
    <xf numFmtId="0" fontId="25" fillId="0" borderId="0" xfId="7" applyFont="1" applyFill="1" applyAlignment="1">
      <alignment horizontal="left" indent="5"/>
    </xf>
    <xf numFmtId="0" fontId="24" fillId="0" borderId="0" xfId="7" applyFont="1" applyAlignment="1">
      <alignment horizontal="center"/>
    </xf>
    <xf numFmtId="0" fontId="24" fillId="0" borderId="0" xfId="7" applyFont="1" applyAlignment="1" applyProtection="1">
      <alignment horizontal="left" indent="5"/>
      <protection hidden="1"/>
    </xf>
    <xf numFmtId="0" fontId="25" fillId="0" borderId="0" xfId="7" applyFont="1" applyAlignment="1">
      <alignment horizontal="left" indent="5"/>
    </xf>
    <xf numFmtId="0" fontId="26" fillId="0" borderId="0" xfId="7" applyFont="1" applyAlignment="1">
      <alignment horizontal="left" vertical="top"/>
    </xf>
    <xf numFmtId="0" fontId="34" fillId="0" borderId="0" xfId="7" applyFont="1"/>
    <xf numFmtId="0" fontId="32" fillId="6" borderId="0" xfId="0" applyFont="1" applyFill="1"/>
    <xf numFmtId="0" fontId="35" fillId="0" borderId="0" xfId="7" applyFont="1"/>
    <xf numFmtId="0" fontId="34" fillId="0" borderId="0" xfId="7" applyFont="1" applyProtection="1">
      <protection hidden="1"/>
    </xf>
    <xf numFmtId="3" fontId="8" fillId="0" borderId="0" xfId="0" applyNumberFormat="1" applyFont="1" applyFill="1" applyBorder="1" applyAlignment="1">
      <alignment horizontal="left" vertical="top" wrapText="1"/>
    </xf>
    <xf numFmtId="0" fontId="36" fillId="0" borderId="0" xfId="7" applyFont="1"/>
    <xf numFmtId="3" fontId="24" fillId="0" borderId="0" xfId="7" applyNumberFormat="1" applyFont="1"/>
    <xf numFmtId="0" fontId="37" fillId="0" borderId="0" xfId="0" applyFont="1" applyFill="1" applyBorder="1" applyAlignment="1">
      <alignment horizontal="left" vertical="center"/>
    </xf>
    <xf numFmtId="0" fontId="7" fillId="0" borderId="0" xfId="0" applyFont="1" applyFill="1" applyBorder="1"/>
    <xf numFmtId="0" fontId="0" fillId="0" borderId="0" xfId="0" applyFill="1"/>
    <xf numFmtId="0" fontId="31" fillId="0" borderId="0" xfId="0" applyFont="1" applyFill="1" applyBorder="1" applyAlignment="1">
      <alignment horizontal="left" vertical="center"/>
    </xf>
    <xf numFmtId="0" fontId="13" fillId="2" borderId="0" xfId="0" applyFont="1" applyFill="1" applyBorder="1" applyAlignment="1">
      <alignment horizontal="left" vertical="center"/>
    </xf>
    <xf numFmtId="0" fontId="38" fillId="2" borderId="0" xfId="0" applyFont="1" applyFill="1" applyBorder="1"/>
    <xf numFmtId="0" fontId="9" fillId="0" borderId="0" xfId="0" applyFont="1" applyFill="1" applyBorder="1" applyAlignment="1">
      <alignment horizontal="left" vertical="center"/>
    </xf>
    <xf numFmtId="0" fontId="7" fillId="0" borderId="0" xfId="0" applyFont="1" applyFill="1" applyBorder="1" applyAlignment="1">
      <alignment horizontal="left" vertical="center"/>
    </xf>
    <xf numFmtId="0" fontId="7" fillId="0" borderId="0" xfId="0" applyFont="1" applyFill="1" applyBorder="1" applyAlignment="1">
      <alignment horizontal="right" vertical="center"/>
    </xf>
    <xf numFmtId="0" fontId="17" fillId="0" borderId="0" xfId="0" applyFont="1" applyFill="1" applyBorder="1" applyAlignment="1">
      <alignment horizontal="right" vertical="center"/>
    </xf>
    <xf numFmtId="3" fontId="11" fillId="0" borderId="0" xfId="0" applyNumberFormat="1" applyFont="1" applyFill="1" applyBorder="1" applyAlignment="1">
      <alignment horizontal="right" vertical="center"/>
    </xf>
    <xf numFmtId="3" fontId="0" fillId="0" borderId="0" xfId="0" applyNumberFormat="1" applyFill="1"/>
    <xf numFmtId="9" fontId="0" fillId="0" borderId="0" xfId="2" applyFont="1" applyFill="1"/>
    <xf numFmtId="3" fontId="7" fillId="0" borderId="0" xfId="0" applyNumberFormat="1" applyFont="1" applyFill="1" applyBorder="1" applyAlignment="1">
      <alignment horizontal="right"/>
    </xf>
    <xf numFmtId="3" fontId="7" fillId="0" borderId="0" xfId="0" applyNumberFormat="1" applyFont="1" applyFill="1" applyBorder="1" applyAlignment="1">
      <alignment horizontal="left" vertical="center" indent="1"/>
    </xf>
    <xf numFmtId="3" fontId="14" fillId="0" borderId="0" xfId="0" applyNumberFormat="1" applyFont="1" applyFill="1" applyBorder="1" applyAlignment="1">
      <alignment vertical="center"/>
    </xf>
    <xf numFmtId="3" fontId="2" fillId="0" borderId="0" xfId="0" applyNumberFormat="1" applyFont="1" applyFill="1"/>
    <xf numFmtId="9" fontId="39" fillId="0" borderId="0" xfId="2" applyFont="1" applyFill="1"/>
    <xf numFmtId="165" fontId="39" fillId="0" borderId="0" xfId="0" applyNumberFormat="1" applyFont="1" applyFill="1"/>
    <xf numFmtId="3" fontId="7" fillId="0" borderId="0" xfId="0" applyNumberFormat="1" applyFont="1" applyFill="1" applyBorder="1"/>
    <xf numFmtId="164" fontId="17" fillId="0" borderId="0" xfId="0" applyNumberFormat="1" applyFont="1" applyFill="1" applyBorder="1" applyAlignment="1">
      <alignment horizontal="right" vertical="center"/>
    </xf>
    <xf numFmtId="3" fontId="40" fillId="0" borderId="0" xfId="0" applyNumberFormat="1" applyFont="1" applyFill="1" applyBorder="1" applyAlignment="1">
      <alignment vertical="center"/>
    </xf>
    <xf numFmtId="3" fontId="40" fillId="0" borderId="0" xfId="0" applyNumberFormat="1" applyFont="1" applyFill="1" applyBorder="1" applyAlignment="1">
      <alignment horizontal="right"/>
    </xf>
    <xf numFmtId="3" fontId="7" fillId="6" borderId="0" xfId="0" applyNumberFormat="1" applyFont="1" applyFill="1" applyBorder="1" applyAlignment="1">
      <alignment horizontal="right"/>
    </xf>
    <xf numFmtId="3" fontId="11" fillId="0" borderId="0" xfId="0" applyNumberFormat="1" applyFont="1" applyFill="1" applyBorder="1"/>
    <xf numFmtId="3" fontId="41" fillId="0" borderId="0" xfId="0" applyNumberFormat="1" applyFont="1" applyFill="1" applyBorder="1"/>
    <xf numFmtId="3" fontId="8" fillId="0" borderId="0" xfId="0" applyNumberFormat="1" applyFont="1" applyFill="1" applyBorder="1" applyAlignment="1">
      <alignment vertical="center"/>
    </xf>
    <xf numFmtId="1" fontId="41" fillId="0" borderId="0" xfId="0" applyNumberFormat="1" applyFont="1" applyFill="1" applyBorder="1"/>
    <xf numFmtId="3" fontId="14" fillId="3" borderId="0" xfId="0" applyNumberFormat="1" applyFont="1" applyFill="1" applyBorder="1" applyAlignment="1">
      <alignment horizontal="right" vertical="center"/>
    </xf>
    <xf numFmtId="0" fontId="13" fillId="0" borderId="0" xfId="0" applyFont="1" applyFill="1" applyBorder="1" applyAlignment="1">
      <alignment horizontal="left" vertical="center"/>
    </xf>
    <xf numFmtId="0" fontId="38" fillId="0" borderId="0" xfId="0" applyFont="1" applyFill="1" applyBorder="1"/>
    <xf numFmtId="3" fontId="42" fillId="0" borderId="0" xfId="0" applyNumberFormat="1" applyFont="1" applyFill="1" applyBorder="1" applyAlignment="1">
      <alignment vertical="center" wrapText="1"/>
    </xf>
    <xf numFmtId="164" fontId="17" fillId="0" borderId="0" xfId="0" applyNumberFormat="1" applyFont="1" applyFill="1" applyBorder="1" applyAlignment="1">
      <alignment vertical="center"/>
    </xf>
    <xf numFmtId="3" fontId="7" fillId="0" borderId="0" xfId="0" applyNumberFormat="1" applyFont="1" applyFill="1" applyBorder="1" applyAlignment="1"/>
    <xf numFmtId="0" fontId="38" fillId="0" borderId="0" xfId="0" applyFont="1" applyFill="1" applyBorder="1" applyAlignment="1"/>
    <xf numFmtId="0" fontId="7" fillId="0" borderId="0" xfId="0" applyFont="1" applyFill="1" applyBorder="1" applyAlignment="1"/>
    <xf numFmtId="0" fontId="38" fillId="2" borderId="0" xfId="0" applyFont="1" applyFill="1" applyBorder="1" applyAlignment="1">
      <alignment horizontal="right"/>
    </xf>
    <xf numFmtId="0" fontId="7" fillId="0" borderId="0" xfId="0" applyFont="1" applyFill="1" applyBorder="1" applyAlignment="1">
      <alignment horizontal="right"/>
    </xf>
    <xf numFmtId="0" fontId="38" fillId="0" borderId="0" xfId="0" applyFont="1" applyFill="1" applyBorder="1" applyAlignment="1">
      <alignment horizontal="right"/>
    </xf>
    <xf numFmtId="0" fontId="43" fillId="0" borderId="0" xfId="0" applyFont="1" applyFill="1" applyBorder="1"/>
    <xf numFmtId="0" fontId="0" fillId="0" borderId="0" xfId="0" applyFill="1" applyBorder="1"/>
    <xf numFmtId="0" fontId="38" fillId="2" borderId="0" xfId="0" applyFont="1" applyFill="1" applyBorder="1" applyAlignment="1"/>
    <xf numFmtId="4" fontId="11" fillId="0" borderId="0" xfId="0" applyNumberFormat="1" applyFont="1" applyFill="1" applyBorder="1" applyAlignment="1">
      <alignment horizontal="right" vertical="center"/>
    </xf>
    <xf numFmtId="0" fontId="0" fillId="0" borderId="0" xfId="0" applyFill="1" applyAlignment="1">
      <alignment horizontal="right"/>
    </xf>
    <xf numFmtId="3" fontId="8" fillId="7" borderId="0" xfId="0" applyNumberFormat="1" applyFont="1" applyFill="1" applyBorder="1" applyAlignment="1">
      <alignment vertical="top"/>
    </xf>
    <xf numFmtId="0" fontId="37" fillId="0" borderId="0" xfId="0" quotePrefix="1" applyFont="1" applyFill="1" applyBorder="1" applyAlignment="1">
      <alignment horizontal="left" vertical="center"/>
    </xf>
    <xf numFmtId="0" fontId="13" fillId="2" borderId="0" xfId="0" quotePrefix="1" applyFont="1" applyFill="1" applyBorder="1" applyAlignment="1">
      <alignment horizontal="left" vertical="center"/>
    </xf>
    <xf numFmtId="0" fontId="9" fillId="0" borderId="0" xfId="0" quotePrefix="1" applyFont="1" applyFill="1" applyBorder="1" applyAlignment="1">
      <alignment horizontal="left" vertical="center"/>
    </xf>
    <xf numFmtId="0" fontId="17" fillId="0" borderId="0" xfId="0" quotePrefix="1" applyFont="1" applyFill="1" applyBorder="1" applyAlignment="1">
      <alignment horizontal="right" vertical="center"/>
    </xf>
    <xf numFmtId="3" fontId="11" fillId="0" borderId="0" xfId="0" quotePrefix="1" applyNumberFormat="1" applyFont="1" applyFill="1" applyBorder="1" applyAlignment="1">
      <alignment horizontal="right" vertical="center"/>
    </xf>
    <xf numFmtId="0" fontId="0" fillId="0" borderId="0" xfId="0" quotePrefix="1" applyFill="1"/>
    <xf numFmtId="3" fontId="7" fillId="0" borderId="0" xfId="0" quotePrefix="1" applyNumberFormat="1" applyFont="1" applyFill="1" applyBorder="1" applyAlignment="1">
      <alignment vertical="center"/>
    </xf>
    <xf numFmtId="3" fontId="7" fillId="0" borderId="0" xfId="0" quotePrefix="1" applyNumberFormat="1" applyFont="1" applyFill="1" applyBorder="1" applyAlignment="1">
      <alignment horizontal="left" vertical="center" indent="1"/>
    </xf>
    <xf numFmtId="3" fontId="11" fillId="0" borderId="0" xfId="0" quotePrefix="1" applyNumberFormat="1" applyFont="1" applyFill="1" applyBorder="1" applyAlignment="1">
      <alignment vertical="center"/>
    </xf>
    <xf numFmtId="3" fontId="14" fillId="3" borderId="0" xfId="0" quotePrefix="1" applyNumberFormat="1" applyFont="1" applyFill="1" applyBorder="1" applyAlignment="1">
      <alignment vertical="center"/>
    </xf>
    <xf numFmtId="3" fontId="8" fillId="0" borderId="0" xfId="0" quotePrefix="1" applyNumberFormat="1" applyFont="1" applyFill="1" applyBorder="1" applyAlignment="1">
      <alignment vertical="center"/>
    </xf>
    <xf numFmtId="3" fontId="14" fillId="0" borderId="0" xfId="0" quotePrefix="1" applyNumberFormat="1" applyFont="1" applyFill="1" applyBorder="1" applyAlignment="1">
      <alignment vertical="center"/>
    </xf>
    <xf numFmtId="0" fontId="0" fillId="0" borderId="0" xfId="0" applyFill="1" applyBorder="1" applyAlignment="1">
      <alignment horizontal="right"/>
    </xf>
    <xf numFmtId="0" fontId="13" fillId="2" borderId="0" xfId="0" applyFont="1" applyFill="1" applyAlignment="1">
      <alignment horizontal="left" vertical="center"/>
    </xf>
    <xf numFmtId="0" fontId="38" fillId="2" borderId="0" xfId="9" applyFont="1" applyFill="1"/>
    <xf numFmtId="0" fontId="44" fillId="0" borderId="0" xfId="9" applyFont="1"/>
    <xf numFmtId="0" fontId="9" fillId="0" borderId="0" xfId="0" applyFont="1" applyFill="1" applyAlignment="1">
      <alignment horizontal="left"/>
    </xf>
    <xf numFmtId="0" fontId="7" fillId="0" borderId="0" xfId="9" applyFont="1" applyFill="1"/>
    <xf numFmtId="164" fontId="11" fillId="0" borderId="0" xfId="10" applyNumberFormat="1" applyFont="1" applyFill="1" applyAlignment="1">
      <alignment horizontal="right" vertical="center"/>
    </xf>
    <xf numFmtId="164" fontId="17" fillId="0" borderId="1" xfId="0" applyNumberFormat="1" applyFont="1" applyFill="1" applyBorder="1" applyAlignment="1">
      <alignment horizontal="right"/>
    </xf>
    <xf numFmtId="49" fontId="7" fillId="0" borderId="0" xfId="9" applyNumberFormat="1" applyFont="1" applyFill="1" applyBorder="1" applyAlignment="1">
      <alignment horizontal="right"/>
    </xf>
    <xf numFmtId="166" fontId="11" fillId="0" borderId="0" xfId="0" applyNumberFormat="1" applyFont="1" applyFill="1" applyBorder="1" applyAlignment="1">
      <alignment vertical="center"/>
    </xf>
    <xf numFmtId="166" fontId="11" fillId="0" borderId="0" xfId="0" applyNumberFormat="1" applyFont="1" applyFill="1" applyBorder="1" applyAlignment="1">
      <alignment horizontal="right" vertical="center"/>
    </xf>
    <xf numFmtId="3" fontId="0" fillId="0" borderId="0" xfId="0" applyNumberFormat="1"/>
    <xf numFmtId="166" fontId="7" fillId="0" borderId="0" xfId="9" applyNumberFormat="1" applyFont="1" applyFill="1" applyBorder="1" applyAlignment="1">
      <alignment horizontal="right"/>
    </xf>
    <xf numFmtId="166" fontId="44" fillId="0" borderId="0" xfId="9" applyNumberFormat="1" applyFont="1"/>
    <xf numFmtId="166" fontId="7" fillId="0" borderId="0" xfId="0" applyNumberFormat="1" applyFont="1" applyFill="1" applyBorder="1" applyAlignment="1">
      <alignment vertical="center"/>
    </xf>
    <xf numFmtId="166" fontId="7" fillId="0" borderId="0" xfId="0" applyNumberFormat="1" applyFont="1" applyFill="1" applyBorder="1" applyAlignment="1">
      <alignment horizontal="right" vertical="center"/>
    </xf>
    <xf numFmtId="3" fontId="45" fillId="0" borderId="0" xfId="0" applyNumberFormat="1" applyFont="1"/>
    <xf numFmtId="166" fontId="7" fillId="0" borderId="0" xfId="11" applyNumberFormat="1" applyFont="1" applyFill="1" applyBorder="1" applyAlignment="1">
      <alignment horizontal="right"/>
    </xf>
    <xf numFmtId="166" fontId="7" fillId="0" borderId="0" xfId="9" applyNumberFormat="1" applyFont="1" applyFill="1"/>
    <xf numFmtId="0" fontId="44" fillId="0" borderId="0" xfId="9" applyFont="1" applyFill="1"/>
    <xf numFmtId="166" fontId="44" fillId="0" borderId="0" xfId="9" applyNumberFormat="1" applyFont="1" applyFill="1"/>
    <xf numFmtId="0" fontId="46" fillId="2" borderId="0" xfId="10" applyFont="1" applyFill="1" applyAlignment="1">
      <alignment horizontal="left" vertical="center"/>
    </xf>
    <xf numFmtId="0" fontId="10" fillId="0" borderId="0" xfId="9" applyFont="1"/>
    <xf numFmtId="164" fontId="17" fillId="0" borderId="1" xfId="0" applyNumberFormat="1" applyFont="1" applyFill="1" applyBorder="1" applyAlignment="1">
      <alignment horizontal="right" vertical="center"/>
    </xf>
    <xf numFmtId="165" fontId="0" fillId="0" borderId="0" xfId="0" applyNumberFormat="1"/>
    <xf numFmtId="167" fontId="0" fillId="0" borderId="0" xfId="0" applyNumberFormat="1"/>
    <xf numFmtId="0" fontId="47" fillId="0" borderId="0" xfId="9" applyFont="1"/>
    <xf numFmtId="167" fontId="10" fillId="0" borderId="0" xfId="9" applyNumberFormat="1" applyFont="1"/>
    <xf numFmtId="166" fontId="7" fillId="0" borderId="0" xfId="0" applyNumberFormat="1" applyFont="1" applyFill="1" applyBorder="1"/>
    <xf numFmtId="166" fontId="7" fillId="0" borderId="0" xfId="0" applyNumberFormat="1" applyFont="1" applyFill="1" applyBorder="1" applyAlignment="1">
      <alignment horizontal="right"/>
    </xf>
    <xf numFmtId="0" fontId="8" fillId="0" borderId="0" xfId="0" applyFont="1" applyFill="1" applyAlignment="1">
      <alignment horizontal="left"/>
    </xf>
    <xf numFmtId="166" fontId="7" fillId="0" borderId="0" xfId="9" applyNumberFormat="1" applyFont="1" applyFill="1" applyBorder="1"/>
    <xf numFmtId="167" fontId="7" fillId="0" borderId="0" xfId="9" applyNumberFormat="1" applyFont="1" applyFill="1" applyBorder="1"/>
    <xf numFmtId="0" fontId="38" fillId="2" borderId="0" xfId="9" applyFont="1" applyFill="1" applyBorder="1"/>
    <xf numFmtId="167" fontId="38" fillId="2" borderId="0" xfId="9" applyNumberFormat="1" applyFont="1" applyFill="1" applyBorder="1"/>
    <xf numFmtId="0" fontId="47" fillId="0" borderId="0" xfId="9" applyFont="1" applyFill="1"/>
    <xf numFmtId="2" fontId="7" fillId="0" borderId="0" xfId="9" applyNumberFormat="1" applyFont="1" applyFill="1" applyBorder="1"/>
    <xf numFmtId="1" fontId="11" fillId="0" borderId="0" xfId="0" applyNumberFormat="1" applyFont="1" applyFill="1" applyBorder="1" applyAlignment="1">
      <alignment vertical="center"/>
    </xf>
    <xf numFmtId="1" fontId="11" fillId="0" borderId="0" xfId="0" applyNumberFormat="1" applyFont="1" applyFill="1" applyBorder="1" applyAlignment="1">
      <alignment horizontal="right" vertical="center"/>
    </xf>
    <xf numFmtId="168" fontId="0" fillId="0" borderId="0" xfId="0" applyNumberFormat="1"/>
    <xf numFmtId="1" fontId="7" fillId="0" borderId="0" xfId="9" applyNumberFormat="1" applyFont="1" applyFill="1" applyBorder="1" applyAlignment="1">
      <alignment horizontal="right"/>
    </xf>
    <xf numFmtId="1" fontId="7" fillId="0" borderId="0" xfId="0" applyNumberFormat="1" applyFont="1" applyFill="1" applyBorder="1" applyAlignment="1">
      <alignment vertical="center"/>
    </xf>
    <xf numFmtId="1" fontId="7" fillId="0" borderId="0" xfId="0" applyNumberFormat="1" applyFont="1" applyFill="1" applyBorder="1" applyAlignment="1">
      <alignment horizontal="right" vertical="center"/>
    </xf>
    <xf numFmtId="9" fontId="0" fillId="0" borderId="0" xfId="0" applyNumberFormat="1"/>
    <xf numFmtId="1" fontId="7" fillId="0" borderId="0" xfId="0" applyNumberFormat="1" applyFont="1" applyFill="1" applyBorder="1"/>
    <xf numFmtId="1" fontId="7" fillId="0" borderId="0" xfId="0" applyNumberFormat="1" applyFont="1" applyFill="1" applyBorder="1" applyAlignment="1">
      <alignment horizontal="right"/>
    </xf>
    <xf numFmtId="0" fontId="7" fillId="0" borderId="0" xfId="9" applyFont="1" applyFill="1" applyBorder="1"/>
    <xf numFmtId="2" fontId="11" fillId="0" borderId="0" xfId="0" applyNumberFormat="1" applyFont="1" applyFill="1" applyBorder="1" applyAlignment="1">
      <alignment vertical="center"/>
    </xf>
    <xf numFmtId="2" fontId="11" fillId="0" borderId="0" xfId="0" applyNumberFormat="1" applyFont="1" applyFill="1" applyBorder="1" applyAlignment="1">
      <alignment horizontal="right" vertical="center"/>
    </xf>
    <xf numFmtId="2" fontId="7" fillId="0" borderId="0" xfId="9" applyNumberFormat="1" applyFont="1" applyFill="1" applyBorder="1" applyAlignment="1">
      <alignment horizontal="right"/>
    </xf>
    <xf numFmtId="2" fontId="7" fillId="0" borderId="0" xfId="0" applyNumberFormat="1" applyFont="1" applyFill="1" applyBorder="1" applyAlignment="1">
      <alignment vertical="center"/>
    </xf>
    <xf numFmtId="2" fontId="7" fillId="0" borderId="0" xfId="0" applyNumberFormat="1" applyFont="1" applyFill="1" applyBorder="1" applyAlignment="1">
      <alignment horizontal="right" vertical="center"/>
    </xf>
    <xf numFmtId="2" fontId="7" fillId="0" borderId="0" xfId="0" applyNumberFormat="1" applyFont="1" applyFill="1" applyBorder="1"/>
    <xf numFmtId="2" fontId="7" fillId="0" borderId="0" xfId="0" applyNumberFormat="1" applyFont="1" applyFill="1" applyBorder="1" applyAlignment="1">
      <alignment horizontal="right"/>
    </xf>
    <xf numFmtId="0" fontId="7" fillId="0" borderId="0" xfId="9" applyFont="1" applyFill="1" applyAlignment="1">
      <alignment horizontal="right"/>
    </xf>
    <xf numFmtId="0" fontId="10" fillId="0" borderId="0" xfId="9" applyFont="1" applyFill="1"/>
    <xf numFmtId="0" fontId="48" fillId="0" borderId="0" xfId="9" applyFont="1"/>
    <xf numFmtId="0" fontId="13" fillId="2" borderId="0" xfId="0" quotePrefix="1" applyFont="1" applyFill="1" applyAlignment="1">
      <alignment horizontal="left" vertical="center"/>
    </xf>
    <xf numFmtId="0" fontId="38" fillId="2" borderId="0" xfId="0" applyFont="1" applyFill="1"/>
    <xf numFmtId="0" fontId="11" fillId="0" borderId="0" xfId="9" applyFont="1" applyFill="1" applyBorder="1" applyAlignment="1">
      <alignment horizontal="center" vertical="center"/>
    </xf>
    <xf numFmtId="3" fontId="11" fillId="0" borderId="0" xfId="0" quotePrefix="1" applyNumberFormat="1" applyFont="1" applyFill="1" applyAlignment="1">
      <alignment vertical="center"/>
    </xf>
    <xf numFmtId="3" fontId="7" fillId="0" borderId="0" xfId="0" applyNumberFormat="1" applyFont="1" applyFill="1" applyAlignment="1">
      <alignment horizontal="left" vertical="center" indent="1"/>
    </xf>
    <xf numFmtId="3" fontId="7" fillId="0" borderId="0" xfId="0" quotePrefix="1" applyNumberFormat="1" applyFont="1" applyFill="1" applyBorder="1" applyAlignment="1">
      <alignment horizontal="right"/>
    </xf>
    <xf numFmtId="0" fontId="49" fillId="0" borderId="0" xfId="0" applyFont="1" applyFill="1"/>
    <xf numFmtId="3" fontId="7" fillId="0" borderId="0" xfId="0" quotePrefix="1" applyNumberFormat="1" applyFont="1" applyFill="1" applyAlignment="1">
      <alignment horizontal="left" vertical="center" indent="1"/>
    </xf>
    <xf numFmtId="0" fontId="7" fillId="0" borderId="0" xfId="0" applyFont="1" applyFill="1"/>
    <xf numFmtId="3" fontId="41" fillId="0" borderId="0" xfId="0" applyNumberFormat="1" applyFont="1" applyFill="1"/>
    <xf numFmtId="3" fontId="44" fillId="0" borderId="0" xfId="9" applyNumberFormat="1" applyFont="1" applyFill="1"/>
    <xf numFmtId="2" fontId="0" fillId="0" borderId="0" xfId="0" applyNumberFormat="1" applyFill="1"/>
    <xf numFmtId="3" fontId="8" fillId="0" borderId="0" xfId="0" quotePrefix="1" applyNumberFormat="1" applyFont="1" applyFill="1" applyAlignment="1">
      <alignment vertical="center"/>
    </xf>
    <xf numFmtId="0" fontId="50" fillId="2" borderId="0" xfId="10" applyFont="1" applyFill="1" applyBorder="1" applyAlignment="1">
      <alignment horizontal="left" vertical="center"/>
    </xf>
    <xf numFmtId="0" fontId="38" fillId="2" borderId="0" xfId="6" applyFont="1" applyFill="1" applyBorder="1"/>
    <xf numFmtId="0" fontId="10" fillId="0" borderId="0" xfId="6"/>
    <xf numFmtId="0" fontId="9" fillId="0" borderId="0" xfId="6" applyFont="1" applyFill="1" applyBorder="1" applyAlignment="1">
      <alignment horizontal="left" vertical="center"/>
    </xf>
    <xf numFmtId="0" fontId="31" fillId="0" borderId="0" xfId="10" applyFont="1" applyFill="1" applyBorder="1" applyAlignment="1">
      <alignment horizontal="left" vertical="center"/>
    </xf>
    <xf numFmtId="0" fontId="7" fillId="0" borderId="0" xfId="6" applyFont="1" applyFill="1" applyBorder="1"/>
    <xf numFmtId="0" fontId="17" fillId="0" borderId="1" xfId="6" applyFont="1" applyFill="1" applyBorder="1" applyAlignment="1">
      <alignment horizontal="right" vertical="center"/>
    </xf>
    <xf numFmtId="10" fontId="7" fillId="0" borderId="0" xfId="12" applyNumberFormat="1" applyFont="1" applyFill="1" applyBorder="1" applyAlignment="1">
      <alignment vertical="center"/>
    </xf>
    <xf numFmtId="10" fontId="0" fillId="0" borderId="0" xfId="13" applyNumberFormat="1" applyFont="1"/>
    <xf numFmtId="10" fontId="10" fillId="0" borderId="0" xfId="6" applyNumberFormat="1"/>
    <xf numFmtId="10" fontId="11" fillId="0" borderId="0" xfId="6" applyNumberFormat="1" applyFont="1" applyFill="1" applyBorder="1" applyAlignment="1">
      <alignment vertical="center"/>
    </xf>
    <xf numFmtId="10" fontId="7" fillId="0" borderId="0" xfId="9" applyNumberFormat="1" applyFont="1" applyFill="1" applyBorder="1" applyAlignment="1">
      <alignment horizontal="right"/>
    </xf>
    <xf numFmtId="10" fontId="11" fillId="0" borderId="0" xfId="9" applyNumberFormat="1" applyFont="1" applyFill="1" applyBorder="1" applyAlignment="1">
      <alignment horizontal="right"/>
    </xf>
    <xf numFmtId="10" fontId="7" fillId="0" borderId="0" xfId="6" applyNumberFormat="1" applyFont="1" applyFill="1" applyBorder="1" applyAlignment="1">
      <alignment vertical="center"/>
    </xf>
    <xf numFmtId="10" fontId="11" fillId="0" borderId="0" xfId="12" applyNumberFormat="1" applyFont="1" applyFill="1" applyBorder="1" applyAlignment="1">
      <alignment vertical="center"/>
    </xf>
    <xf numFmtId="3" fontId="15" fillId="0" borderId="0" xfId="6" applyNumberFormat="1" applyFont="1" applyFill="1" applyBorder="1" applyAlignment="1">
      <alignment vertical="center"/>
    </xf>
    <xf numFmtId="10" fontId="7" fillId="0" borderId="0" xfId="6" applyNumberFormat="1" applyFont="1" applyFill="1" applyBorder="1"/>
    <xf numFmtId="0" fontId="7" fillId="0" borderId="0" xfId="0" applyFont="1"/>
    <xf numFmtId="0" fontId="52" fillId="0" borderId="0" xfId="0" applyNumberFormat="1" applyFont="1" applyFill="1" applyBorder="1" applyAlignment="1">
      <alignment horizontal="left" vertical="center"/>
    </xf>
    <xf numFmtId="0" fontId="7" fillId="0" borderId="0" xfId="0" applyFont="1" applyFill="1" applyAlignment="1">
      <alignment horizontal="right" vertical="center"/>
    </xf>
    <xf numFmtId="169" fontId="17" fillId="0" borderId="1" xfId="0" applyNumberFormat="1" applyFont="1" applyFill="1" applyBorder="1" applyAlignment="1">
      <alignment horizontal="right" vertical="center"/>
    </xf>
    <xf numFmtId="0" fontId="53" fillId="0" borderId="0" xfId="0" applyFont="1" applyAlignment="1">
      <alignment horizontal="center"/>
    </xf>
    <xf numFmtId="3" fontId="11" fillId="0" borderId="0" xfId="0" applyNumberFormat="1" applyFont="1" applyFill="1" applyBorder="1" applyAlignment="1">
      <alignment horizontal="right"/>
    </xf>
    <xf numFmtId="171" fontId="53" fillId="0" borderId="0" xfId="1" applyNumberFormat="1" applyFont="1"/>
    <xf numFmtId="170" fontId="1" fillId="0" borderId="0" xfId="1" applyFont="1"/>
    <xf numFmtId="3" fontId="7" fillId="0" borderId="0" xfId="0" applyNumberFormat="1" applyFont="1" applyFill="1" applyAlignment="1">
      <alignment horizontal="left" vertical="center" indent="2"/>
    </xf>
    <xf numFmtId="3" fontId="7" fillId="0" borderId="0" xfId="0" applyNumberFormat="1" applyFont="1" applyFill="1" applyAlignment="1">
      <alignment horizontal="left" vertical="center"/>
    </xf>
    <xf numFmtId="14" fontId="40" fillId="0" borderId="0" xfId="0" applyNumberFormat="1" applyFont="1" applyFill="1" applyAlignment="1">
      <alignment vertical="center"/>
    </xf>
    <xf numFmtId="3" fontId="40" fillId="0" borderId="0" xfId="0" applyNumberFormat="1" applyFont="1" applyFill="1" applyAlignment="1">
      <alignment vertical="center"/>
    </xf>
    <xf numFmtId="3" fontId="41" fillId="0" borderId="0" xfId="0" applyNumberFormat="1" applyFont="1" applyFill="1" applyBorder="1" applyAlignment="1">
      <alignment horizontal="right"/>
    </xf>
    <xf numFmtId="3" fontId="8" fillId="0" borderId="0" xfId="6" applyNumberFormat="1" applyFont="1" applyFill="1" applyBorder="1" applyAlignment="1">
      <alignment vertical="center"/>
    </xf>
    <xf numFmtId="0" fontId="10" fillId="0" borderId="0" xfId="0" applyFont="1" applyFill="1"/>
    <xf numFmtId="0" fontId="54" fillId="2" borderId="0" xfId="5" applyFont="1" applyFill="1"/>
    <xf numFmtId="0" fontId="1" fillId="0" borderId="0" xfId="5"/>
    <xf numFmtId="0" fontId="9" fillId="0" borderId="0" xfId="5" applyFont="1" applyFill="1" applyAlignment="1">
      <alignment horizontal="left" vertical="center"/>
    </xf>
    <xf numFmtId="0" fontId="7" fillId="0" borderId="0" xfId="5" applyFont="1" applyFill="1" applyAlignment="1">
      <alignment vertical="center"/>
    </xf>
    <xf numFmtId="164" fontId="7" fillId="0" borderId="0" xfId="5" applyNumberFormat="1" applyFont="1" applyFill="1" applyBorder="1" applyAlignment="1">
      <alignment horizontal="right" vertical="center"/>
    </xf>
    <xf numFmtId="3" fontId="7" fillId="0" borderId="0" xfId="5" applyNumberFormat="1" applyFont="1" applyFill="1" applyBorder="1" applyAlignment="1">
      <alignment horizontal="right"/>
    </xf>
    <xf numFmtId="3" fontId="11" fillId="0" borderId="0" xfId="5" applyNumberFormat="1" applyFont="1" applyFill="1" applyBorder="1" applyAlignment="1">
      <alignment horizontal="right"/>
    </xf>
    <xf numFmtId="0" fontId="0" fillId="0" borderId="0" xfId="5" applyFont="1"/>
    <xf numFmtId="3" fontId="12" fillId="0" borderId="0" xfId="5" applyNumberFormat="1" applyFont="1" applyFill="1"/>
    <xf numFmtId="0" fontId="13" fillId="2" borderId="0" xfId="5" quotePrefix="1" applyFont="1" applyFill="1" applyAlignment="1">
      <alignment horizontal="left" vertical="center"/>
    </xf>
    <xf numFmtId="3" fontId="11" fillId="0" borderId="0" xfId="5" quotePrefix="1" applyNumberFormat="1" applyFont="1" applyFill="1" applyAlignment="1">
      <alignment vertical="center"/>
    </xf>
    <xf numFmtId="3" fontId="7" fillId="0" borderId="0" xfId="5" quotePrefix="1" applyNumberFormat="1" applyFont="1" applyFill="1" applyAlignment="1">
      <alignment vertical="center"/>
    </xf>
    <xf numFmtId="3" fontId="7" fillId="0" borderId="0" xfId="5" quotePrefix="1" applyNumberFormat="1" applyFont="1" applyFill="1" applyAlignment="1">
      <alignment horizontal="left" vertical="center" indent="2"/>
    </xf>
    <xf numFmtId="3" fontId="7" fillId="0" borderId="0" xfId="5" applyNumberFormat="1" applyFont="1" applyFill="1" applyAlignment="1">
      <alignment horizontal="left" vertical="center" indent="2"/>
    </xf>
    <xf numFmtId="3" fontId="7" fillId="0" borderId="0" xfId="5" quotePrefix="1" applyNumberFormat="1" applyFont="1" applyFill="1" applyBorder="1" applyAlignment="1">
      <alignment horizontal="right"/>
    </xf>
    <xf numFmtId="165" fontId="41" fillId="0" borderId="0" xfId="5" applyNumberFormat="1" applyFont="1" applyFill="1" applyBorder="1" applyAlignment="1">
      <alignment horizontal="right"/>
    </xf>
    <xf numFmtId="0" fontId="17" fillId="0" borderId="0" xfId="5" quotePrefix="1" applyFont="1" applyFill="1" applyAlignment="1">
      <alignment horizontal="centerContinuous" vertical="center" wrapText="1"/>
    </xf>
    <xf numFmtId="0" fontId="17" fillId="0" borderId="0" xfId="5" applyFont="1" applyFill="1" applyAlignment="1">
      <alignment horizontal="centerContinuous" vertical="center" wrapText="1"/>
    </xf>
    <xf numFmtId="3" fontId="8" fillId="0" borderId="0" xfId="0" applyNumberFormat="1" applyFont="1" applyFill="1" applyBorder="1" applyAlignment="1">
      <alignment horizontal="left" vertical="top" wrapText="1"/>
    </xf>
    <xf numFmtId="0" fontId="17" fillId="0" borderId="2" xfId="0" applyFont="1" applyFill="1" applyBorder="1" applyAlignment="1">
      <alignment horizontal="center" wrapText="1"/>
    </xf>
    <xf numFmtId="0" fontId="17" fillId="0" borderId="0" xfId="0" applyFont="1" applyFill="1" applyBorder="1" applyAlignment="1">
      <alignment horizontal="center" wrapText="1"/>
    </xf>
    <xf numFmtId="0" fontId="17" fillId="0" borderId="0" xfId="6" applyFont="1" applyFill="1" applyBorder="1" applyAlignment="1">
      <alignment horizontal="center" wrapText="1"/>
    </xf>
    <xf numFmtId="0" fontId="51" fillId="0" borderId="0" xfId="6" applyFont="1" applyFill="1" applyBorder="1" applyAlignment="1">
      <alignment horizontal="center"/>
    </xf>
    <xf numFmtId="0" fontId="17" fillId="0" borderId="0" xfId="0" applyFont="1" applyFill="1" applyBorder="1" applyAlignment="1">
      <alignment horizontal="center" vertical="center"/>
    </xf>
  </cellXfs>
  <cellStyles count="14">
    <cellStyle name="Millares" xfId="1" builtinId="3"/>
    <cellStyle name="Normal" xfId="0" builtinId="0"/>
    <cellStyle name="Normal 193" xfId="6" xr:uid="{00000000-0005-0000-0000-000002000000}"/>
    <cellStyle name="Normal 2" xfId="8" xr:uid="{00000000-0005-0000-0000-000003000000}"/>
    <cellStyle name="Normal 2 3" xfId="4" xr:uid="{00000000-0005-0000-0000-000004000000}"/>
    <cellStyle name="Normal 29" xfId="5" xr:uid="{00000000-0005-0000-0000-000005000000}"/>
    <cellStyle name="Normal_08 pagweb-4T08 1 2" xfId="7" xr:uid="{00000000-0005-0000-0000-000006000000}"/>
    <cellStyle name="Normal_ANEXO" xfId="9" xr:uid="{00000000-0005-0000-0000-000007000000}"/>
    <cellStyle name="Normal_Anexo analistas 1T06 vínculos" xfId="10" xr:uid="{00000000-0005-0000-0000-000008000000}"/>
    <cellStyle name="Normal_Series web Sabadell 1T10-desprotegido" xfId="3" xr:uid="{00000000-0005-0000-0000-000009000000}"/>
    <cellStyle name="Porcentaje" xfId="2" builtinId="5"/>
    <cellStyle name="Porcentaje 16" xfId="13" xr:uid="{00000000-0005-0000-0000-00000B000000}"/>
    <cellStyle name="Porcentaje 2" xfId="11" xr:uid="{00000000-0005-0000-0000-00000C000000}"/>
    <cellStyle name="Porcentaje 4" xfId="12" xr:uid="{00000000-0005-0000-0000-00000D000000}"/>
  </cellStyles>
  <dxfs count="21">
    <dxf>
      <font>
        <color rgb="FFFF0000"/>
      </font>
    </dxf>
    <dxf>
      <font>
        <color rgb="FFFF0000"/>
      </font>
    </dxf>
    <dxf>
      <font>
        <color rgb="FFFF0000"/>
      </font>
    </dxf>
    <dxf>
      <fill>
        <patternFill>
          <bgColor rgb="FFC0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C00000"/>
        </patternFill>
      </fill>
    </dxf>
    <dxf>
      <font>
        <color rgb="FFFF0000"/>
      </font>
    </dxf>
    <dxf>
      <font>
        <color rgb="FFFF0000"/>
      </font>
    </dxf>
    <dxf>
      <font>
        <color rgb="FFFF0000"/>
      </font>
    </dxf>
    <dxf>
      <font>
        <color rgb="FFFF0000"/>
      </font>
    </dxf>
    <dxf>
      <fill>
        <patternFill>
          <bgColor rgb="FFFF0000"/>
        </patternFill>
      </fill>
    </dxf>
    <dxf>
      <fill>
        <patternFill>
          <bgColor rgb="FFC00000"/>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Radio" firstButton="1" fmlaLink="$F$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INDICE!C16"/></Relationships>
</file>

<file path=xl/drawings/_rels/drawing11.xml.rels><?xml version="1.0" encoding="UTF-8" standalone="yes"?>
<Relationships xmlns="http://schemas.openxmlformats.org/package/2006/relationships"><Relationship Id="rId1" Type="http://schemas.openxmlformats.org/officeDocument/2006/relationships/hyperlink" Target="#INDICE!C17"/></Relationships>
</file>

<file path=xl/drawings/_rels/drawing12.xml.rels><?xml version="1.0" encoding="UTF-8" standalone="yes"?>
<Relationships xmlns="http://schemas.openxmlformats.org/package/2006/relationships"><Relationship Id="rId1" Type="http://schemas.openxmlformats.org/officeDocument/2006/relationships/hyperlink" Target="#INDICE!C18"/></Relationships>
</file>

<file path=xl/drawings/_rels/drawing13.xml.rels><?xml version="1.0" encoding="UTF-8" standalone="yes"?>
<Relationships xmlns="http://schemas.openxmlformats.org/package/2006/relationships"><Relationship Id="rId1" Type="http://schemas.openxmlformats.org/officeDocument/2006/relationships/hyperlink" Target="#INDICE!C19"/></Relationships>
</file>

<file path=xl/drawings/_rels/drawing14.xml.rels><?xml version="1.0" encoding="UTF-8" standalone="yes"?>
<Relationships xmlns="http://schemas.openxmlformats.org/package/2006/relationships"><Relationship Id="rId1" Type="http://schemas.openxmlformats.org/officeDocument/2006/relationships/hyperlink" Target="#INDICE!C22"/></Relationships>
</file>

<file path=xl/drawings/_rels/drawing15.xml.rels><?xml version="1.0" encoding="UTF-8" standalone="yes"?>
<Relationships xmlns="http://schemas.openxmlformats.org/package/2006/relationships"><Relationship Id="rId1" Type="http://schemas.openxmlformats.org/officeDocument/2006/relationships/hyperlink" Target="#INDICE!C24"/></Relationships>
</file>

<file path=xl/drawings/_rels/drawing16.xml.rels><?xml version="1.0" encoding="UTF-8" standalone="yes"?>
<Relationships xmlns="http://schemas.openxmlformats.org/package/2006/relationships"><Relationship Id="rId1" Type="http://schemas.openxmlformats.org/officeDocument/2006/relationships/hyperlink" Target="#INDICE!C25"/></Relationships>
</file>

<file path=xl/drawings/_rels/drawing17.xml.rels><?xml version="1.0" encoding="UTF-8" standalone="yes"?>
<Relationships xmlns="http://schemas.openxmlformats.org/package/2006/relationships"><Relationship Id="rId1" Type="http://schemas.openxmlformats.org/officeDocument/2006/relationships/hyperlink" Target="#INDICE!C26"/></Relationships>
</file>

<file path=xl/drawings/_rels/drawing18.xml.rels><?xml version="1.0" encoding="UTF-8" standalone="yes"?>
<Relationships xmlns="http://schemas.openxmlformats.org/package/2006/relationships"><Relationship Id="rId1" Type="http://schemas.openxmlformats.org/officeDocument/2006/relationships/hyperlink" Target="#INDICE!C31"/></Relationships>
</file>

<file path=xl/drawings/_rels/drawing19.xml.rels><?xml version="1.0" encoding="UTF-8" standalone="yes"?>
<Relationships xmlns="http://schemas.openxmlformats.org/package/2006/relationships"><Relationship Id="rId1" Type="http://schemas.openxmlformats.org/officeDocument/2006/relationships/hyperlink" Target="#INDICE!C32"/></Relationships>
</file>

<file path=xl/drawings/_rels/drawing2.xml.rels><?xml version="1.0" encoding="UTF-8" standalone="yes"?>
<Relationships xmlns="http://schemas.openxmlformats.org/package/2006/relationships"><Relationship Id="rId1" Type="http://schemas.openxmlformats.org/officeDocument/2006/relationships/hyperlink" Target="#INDICE!C5"/></Relationships>
</file>

<file path=xl/drawings/_rels/drawing20.xml.rels><?xml version="1.0" encoding="UTF-8" standalone="yes"?>
<Relationships xmlns="http://schemas.openxmlformats.org/package/2006/relationships"><Relationship Id="rId1" Type="http://schemas.openxmlformats.org/officeDocument/2006/relationships/hyperlink" Target="#INDICE!C35"/></Relationships>
</file>

<file path=xl/drawings/_rels/drawing3.xml.rels><?xml version="1.0" encoding="UTF-8" standalone="yes"?>
<Relationships xmlns="http://schemas.openxmlformats.org/package/2006/relationships"><Relationship Id="rId1" Type="http://schemas.openxmlformats.org/officeDocument/2006/relationships/hyperlink" Target="#INDICE!C7"/></Relationships>
</file>

<file path=xl/drawings/_rels/drawing4.xml.rels><?xml version="1.0" encoding="UTF-8" standalone="yes"?>
<Relationships xmlns="http://schemas.openxmlformats.org/package/2006/relationships"><Relationship Id="rId1" Type="http://schemas.openxmlformats.org/officeDocument/2006/relationships/hyperlink" Target="#INDICE!C9"/></Relationships>
</file>

<file path=xl/drawings/_rels/drawing5.xml.rels><?xml version="1.0" encoding="UTF-8" standalone="yes"?>
<Relationships xmlns="http://schemas.openxmlformats.org/package/2006/relationships"><Relationship Id="rId1" Type="http://schemas.openxmlformats.org/officeDocument/2006/relationships/hyperlink" Target="#INDICE!C11"/></Relationships>
</file>

<file path=xl/drawings/_rels/drawing6.xml.rels><?xml version="1.0" encoding="UTF-8" standalone="yes"?>
<Relationships xmlns="http://schemas.openxmlformats.org/package/2006/relationships"><Relationship Id="rId1" Type="http://schemas.openxmlformats.org/officeDocument/2006/relationships/hyperlink" Target="#INDICE!C12"/></Relationships>
</file>

<file path=xl/drawings/_rels/drawing7.xml.rels><?xml version="1.0" encoding="UTF-8" standalone="yes"?>
<Relationships xmlns="http://schemas.openxmlformats.org/package/2006/relationships"><Relationship Id="rId1" Type="http://schemas.openxmlformats.org/officeDocument/2006/relationships/hyperlink" Target="#INDICE!C13"/></Relationships>
</file>

<file path=xl/drawings/_rels/drawing8.xml.rels><?xml version="1.0" encoding="UTF-8" standalone="yes"?>
<Relationships xmlns="http://schemas.openxmlformats.org/package/2006/relationships"><Relationship Id="rId1" Type="http://schemas.openxmlformats.org/officeDocument/2006/relationships/hyperlink" Target="#INDICE!C14"/></Relationships>
</file>

<file path=xl/drawings/_rels/drawing9.xml.rels><?xml version="1.0" encoding="UTF-8" standalone="yes"?>
<Relationships xmlns="http://schemas.openxmlformats.org/package/2006/relationships"><Relationship Id="rId1" Type="http://schemas.openxmlformats.org/officeDocument/2006/relationships/hyperlink" Target="#INDICE!C15"/></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419100</xdr:colOff>
          <xdr:row>6</xdr:row>
          <xdr:rowOff>266700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419100</xdr:colOff>
          <xdr:row>6</xdr:row>
          <xdr:rowOff>266700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11906</xdr:colOff>
      <xdr:row>5</xdr:row>
      <xdr:rowOff>83344</xdr:rowOff>
    </xdr:from>
    <xdr:to>
      <xdr:col>0</xdr:col>
      <xdr:colOff>309563</xdr:colOff>
      <xdr:row>6</xdr:row>
      <xdr:rowOff>273843</xdr:rowOff>
    </xdr:to>
    <xdr:sp macro="" textlink="">
      <xdr:nvSpPr>
        <xdr:cNvPr id="8" name="1 CuadroTexto">
          <a:extLst>
            <a:ext uri="{FF2B5EF4-FFF2-40B4-BE49-F238E27FC236}">
              <a16:creationId xmlns:a16="http://schemas.microsoft.com/office/drawing/2014/main" id="{00000000-0008-0000-0100-000008000000}"/>
            </a:ext>
          </a:extLst>
        </xdr:cNvPr>
        <xdr:cNvSpPr txBox="1"/>
      </xdr:nvSpPr>
      <xdr:spPr>
        <a:xfrm>
          <a:off x="11906" y="1460500"/>
          <a:ext cx="297657" cy="2738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ES" sz="1100"/>
        </a:p>
      </xdr:txBody>
    </xdr:sp>
    <xdr:clientData/>
  </xdr:twoCellAnchor>
  <mc:AlternateContent xmlns:mc="http://schemas.openxmlformats.org/markup-compatibility/2006">
    <mc:Choice xmlns:a14="http://schemas.microsoft.com/office/drawing/2010/main" Requires="a14">
      <xdr:twoCellAnchor editAs="oneCell">
        <xdr:from>
          <xdr:col>0</xdr:col>
          <xdr:colOff>285750</xdr:colOff>
          <xdr:row>5</xdr:row>
          <xdr:rowOff>209550</xdr:rowOff>
        </xdr:from>
        <xdr:to>
          <xdr:col>1</xdr:col>
          <xdr:colOff>260350</xdr:colOff>
          <xdr:row>7</xdr:row>
          <xdr:rowOff>247650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solidFill>
              <a:srgbClr val="0A5F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s-ES" sz="800" b="0" i="0" u="none" strike="noStrike" baseline="0">
                  <a:solidFill>
                    <a:srgbClr val="000000"/>
                  </a:solidFill>
                  <a:latin typeface="Tahoma"/>
                  <a:ea typeface="Tahoma"/>
                  <a:cs typeface="Tahoma"/>
                </a:rPr>
                <a:t>ESPAÑOL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285750</xdr:colOff>
          <xdr:row>7</xdr:row>
          <xdr:rowOff>190500</xdr:rowOff>
        </xdr:from>
        <xdr:to>
          <xdr:col>1</xdr:col>
          <xdr:colOff>260350</xdr:colOff>
          <xdr:row>9</xdr:row>
          <xdr:rowOff>165100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solidFill>
              <a:srgbClr val="A7CFED"/>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s-ES" sz="800" b="0" i="0" u="none" strike="noStrike" baseline="0">
                  <a:solidFill>
                    <a:srgbClr val="000000"/>
                  </a:solidFill>
                  <a:latin typeface="Tahoma"/>
                  <a:ea typeface="Tahoma"/>
                  <a:cs typeface="Tahoma"/>
                </a:rPr>
                <a:t>ENGLISH</a:t>
              </a:r>
            </a:p>
          </xdr:txBody>
        </xdr:sp>
        <xdr:clientData/>
      </xdr:twoCellAnchor>
    </mc:Choice>
    <mc:Fallback/>
  </mc:AlternateContent>
  <xdr:twoCellAnchor editAs="oneCell">
    <xdr:from>
      <xdr:col>0</xdr:col>
      <xdr:colOff>416719</xdr:colOff>
      <xdr:row>0</xdr:row>
      <xdr:rowOff>273844</xdr:rowOff>
    </xdr:from>
    <xdr:to>
      <xdr:col>1</xdr:col>
      <xdr:colOff>607219</xdr:colOff>
      <xdr:row>4</xdr:row>
      <xdr:rowOff>33338</xdr:rowOff>
    </xdr:to>
    <xdr:pic>
      <xdr:nvPicPr>
        <xdr:cNvPr id="11" name="4 Imagen">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6719" y="273844"/>
          <a:ext cx="3016250" cy="9278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bwMode="auto">
        <a:xfrm>
          <a:off x="116106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bwMode="auto">
        <a:xfrm>
          <a:off x="105438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bwMode="auto">
        <a:xfrm>
          <a:off x="112042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11153402" y="6159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291353</xdr:colOff>
      <xdr:row>0</xdr:row>
      <xdr:rowOff>143995</xdr:rowOff>
    </xdr:from>
    <xdr:to>
      <xdr:col>6</xdr:col>
      <xdr:colOff>414618</xdr:colOff>
      <xdr:row>4</xdr:row>
      <xdr:rowOff>11216</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724153" y="143995"/>
          <a:ext cx="999565" cy="572071"/>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324970</xdr:colOff>
      <xdr:row>0</xdr:row>
      <xdr:rowOff>134470</xdr:rowOff>
    </xdr:from>
    <xdr:to>
      <xdr:col>7</xdr:col>
      <xdr:colOff>11205</xdr:colOff>
      <xdr:row>4</xdr:row>
      <xdr:rowOff>44822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9564220" y="134470"/>
          <a:ext cx="1019735" cy="589802"/>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19050</xdr:colOff>
      <xdr:row>1</xdr:row>
      <xdr:rowOff>285750</xdr:rowOff>
    </xdr:from>
    <xdr:to>
      <xdr:col>7</xdr:col>
      <xdr:colOff>218515</xdr:colOff>
      <xdr:row>3</xdr:row>
      <xdr:rowOff>133921</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bwMode="auto">
        <a:xfrm>
          <a:off x="8883650" y="501650"/>
          <a:ext cx="999565" cy="457771"/>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201775</xdr:colOff>
      <xdr:row>4</xdr:row>
      <xdr:rowOff>142875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bwMode="auto">
        <a:xfrm>
          <a:off x="8940800" y="406400"/>
          <a:ext cx="1001875" cy="485775"/>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85725</xdr:colOff>
      <xdr:row>1</xdr:row>
      <xdr:rowOff>152400</xdr:rowOff>
    </xdr:from>
    <xdr:to>
      <xdr:col>7</xdr:col>
      <xdr:colOff>68425</xdr:colOff>
      <xdr:row>4</xdr:row>
      <xdr:rowOff>104775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bwMode="auto">
        <a:xfrm>
          <a:off x="11045825" y="368300"/>
          <a:ext cx="1011400" cy="523875"/>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bwMode="auto">
        <a:xfrm>
          <a:off x="123218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201775</xdr:colOff>
      <xdr:row>4</xdr:row>
      <xdr:rowOff>133350</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bwMode="auto">
        <a:xfrm>
          <a:off x="9556750" y="400050"/>
          <a:ext cx="1001875" cy="501650"/>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3</xdr:row>
      <xdr:rowOff>0</xdr:rowOff>
    </xdr:from>
    <xdr:to>
      <xdr:col>7</xdr:col>
      <xdr:colOff>448286</xdr:colOff>
      <xdr:row>7</xdr:row>
      <xdr:rowOff>65553</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13169900" y="679450"/>
          <a:ext cx="1248386" cy="802153"/>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bwMode="auto">
        <a:xfrm>
          <a:off x="114709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bwMode="auto">
        <a:xfrm>
          <a:off x="113566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Corporate%20Finance\2006%20Budget\Corporate%20Finance\Monthly%20Reports\Rate%20Volume\Performance%20Comparison%20-Augu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Series%20Web/2018/Corporate%20Finance/2006%20Budget/Corporate%20Finance/Monthly%20Reports/Rate%20Volume/Performance%20Comparison%20-Augu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CA81G369\BUDGET%20&amp;%20GROUP%20ANALYSIS\Series%20WEB\Corporate%20Finance\2006%20Budget\Corporate%20Finance\Monthly%20Reports\Rate%20Volume\Performance%20Comparison%20-Augus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ocuments%20and%20Settings\c784385\Datos%20de%20programa\MEMO%20Open%20Client\Temp\Modelos%20G%2000548%20Dic.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Worksheet%20in%205112%20Disponible%20Marzo%202006"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Worksheet%20in%205100.2%20Conciliaciones%20Bancarias%20as%20of%20December%2030,%202005"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WES48\D1\APPS\2000Budget\SusannaF\LOB\Houston%20Corporate\Business%20Banki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Documents%20and%20Settings\x0141496\X0141496\ccr-new\CCR%20with%20TriSta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00601f9\datos_s00601f9\PRESUPUESTO%202010\PRESUPUESTOS%202009\blanc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Series%20Web/2018/TEMP/reporting%20web%202T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CA81G369\BUDGET%20&amp;%20GROUP%20ANALYSIS\Series%20WEB\TEMP\reporting%20web%202T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Series%20Web\2018\TEMP\reporting%20web%202T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WINDOWS\TEMP\PLANES~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Series%20Web\2018\Corporate%20Finance\2006%20Budget\Corporate%20Finance\Monthly%20Reports\Rate%20Volume\Performance%20Comparison%20-Augu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G-1.2 Mv.Act.No Corr.Vta"/>
      <sheetName val="G-1.3 % Arrdto. financiero"/>
      <sheetName val="G-2.1 Cartera- Plusv-Minusv"/>
      <sheetName val="G-2.2 Cartera-Oblig.Residencia"/>
      <sheetName val="G-2.3 Acciones propias "/>
      <sheetName val="G-3.1 Creditos por sector"/>
      <sheetName val="G-3.2 Leasing sobre Clientes"/>
      <sheetName val="G-3.3 Act. Afectos a Oblig"/>
      <sheetName val="G-5.1 Mv. Deterioro Cart"/>
      <sheetName val="G 5.4 diciembre 2007"/>
      <sheetName val="G-6.2 EC pas. tipos y resi  "/>
      <sheetName val="G-6.3 Débitos sobre Client "/>
      <sheetName val="G-7.1. Riesgos contingentes  "/>
      <sheetName val="G-8.1 Otros activos y pasivos"/>
      <sheetName val="G-9.1 Bonos y Oblig. T.Fijo"/>
      <sheetName val="G-9.2 Bonos y Oblig. T.Vble"/>
      <sheetName val="G-9.3 Fción. Subord"/>
      <sheetName val="G-9.4 Accs. preferentes"/>
      <sheetName val="G-11.1Desglose Periódicas"/>
      <sheetName val="G-12.1 Rtdos. Diversos"/>
      <sheetName val="G-13.1 Operaciones Vinculadas"/>
      <sheetName val="G-14.1 Fondos Propios"/>
      <sheetName val="G-15.1 CTE. Por Otros Servicios"/>
      <sheetName val="G-16.1 PLAZOS "/>
      <sheetName val="G-17.1 Obligaciones pagos Futur"/>
      <sheetName val="G-18.1 Ot Act y Pas Conting."/>
      <sheetName val="G-19.1 Actividad de segur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CONC MARZO"/>
      <sheetName val="PART. ANT. MARZO"/>
      <sheetName val="MARZO (2)"/>
      <sheetName val="MARZO"/>
      <sheetName val="Tickmarks"/>
    </sheetNames>
    <sheetDataSet>
      <sheetData sheetId="0" refreshError="1"/>
      <sheetData sheetId="1"/>
      <sheetData sheetId="2" refreshError="1"/>
      <sheetData sheetId="3" refreshError="1"/>
      <sheetData sheetId="4"/>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Resumen de Conciliaciones"/>
      <sheetName val="Concilación 1"/>
      <sheetName val="Conciliación 2"/>
      <sheetName val="Conciliación3"/>
      <sheetName val="Conciliación4"/>
      <sheetName val="Conciliación 5"/>
      <sheetName val="XREF"/>
      <sheetName val="Tickmark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Loans"/>
      <sheetName val="Deposits"/>
      <sheetName val="Net Int Inc"/>
      <sheetName val="NII"/>
      <sheetName val="NIE"/>
      <sheetName val="Salaries"/>
      <sheetName val="Pretax"/>
      <sheetName val="Spreads"/>
      <sheetName val="STrend"/>
      <sheetName val="DepMix"/>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t's Memo - Cred Comm Version"/>
      <sheetName val="Pat's Memo - Board Version"/>
      <sheetName val="Pg 1a- Total Managed Loans"/>
      <sheetName val="Pg 1 - Summary"/>
      <sheetName val="Pg 1a - Summary by Loan Type"/>
      <sheetName val="Pg 2 - Delinquency"/>
      <sheetName val="Pg 3 - Non Performing"/>
      <sheetName val="Pg 4 - Charge-Offs"/>
      <sheetName val="Pg 5 - Loans OS"/>
      <sheetName val="Pg 6 - Commercial"/>
      <sheetName val="Pg 7 - SBA"/>
      <sheetName val="Pg 8 - RE Const-Combo"/>
      <sheetName val="Pg 8a1 - RE Const-Residential"/>
      <sheetName val="Pg 8a2- RE Const-Res LHFS"/>
      <sheetName val="Pg 8b1 - RE Const-Commercial"/>
      <sheetName val="Pg 8b2- RE Const-Comm LHFS"/>
      <sheetName val="Pg 9 - Comm RE"/>
      <sheetName val="Pg 9a- Comm RE LHFS"/>
      <sheetName val="Pg 10 - Residential RE"/>
      <sheetName val="Pg 10a - Residential RE 1-4 Fam"/>
      <sheetName val="Pg 10b- ResRE Securitized"/>
      <sheetName val="Pg 11 - Total Equity Loans"/>
      <sheetName val="Pg 12 - Equity Loans-1st Pos."/>
      <sheetName val="Pg 12a - Eq Lns-1st Pos-Secur."/>
      <sheetName val="Pg 13 - Equity Loans-Jr. Lien"/>
      <sheetName val="Pg 13a - Eq Lns-Jr. Lien-Secur."/>
      <sheetName val="Pg 14 - ELOC"/>
      <sheetName val="Pg 15 - Direct"/>
      <sheetName val="Page 16 - Credit Card - Total"/>
      <sheetName val="Page 16a - Credit Card - Cons"/>
      <sheetName val="Page 16b - Credit Card - NonCon"/>
      <sheetName val="Pg 17 - Overdraft Line of Cred."/>
      <sheetName val="Pg 17a - Attache Only"/>
      <sheetName val="Pg 18 - Comm Billing"/>
      <sheetName val="Pg 19 - Indirect"/>
      <sheetName val="Pg 20 - Overdraft"/>
      <sheetName val="Pg 21 - Net CO-ov"/>
      <sheetName val="Pg 22 - Renegotiated"/>
      <sheetName val="Pg 23 - 90 Days + PD"/>
      <sheetName val="Pg 24 - Non-Accrual"/>
      <sheetName val="Pg 24a - Non-Accrual Detail "/>
      <sheetName val="Pg 25 - Other Assets"/>
      <sheetName val="Pg 26 - ORE"/>
      <sheetName val="Pg 26a - ORE Detail"/>
      <sheetName val="Pg 27 - Charge Off"/>
      <sheetName val="Pg 28 - Loans OS - Commercial"/>
      <sheetName val="Pg 29 - Loans OS - RE Construc."/>
      <sheetName val="Pg 30 - Loans OS - RE Const Res"/>
      <sheetName val="Pg 31 - Loans OS - RE Const Com"/>
      <sheetName val="Pg 32 - Loans OS - Comm RE"/>
      <sheetName val="Pg 33 - Loans OS - Res RE"/>
      <sheetName val="Page 34 - Reg H"/>
      <sheetName val="Jacksonville RE - Combo"/>
      <sheetName val="Bad Bank Total"/>
      <sheetName val="Bad Bank Extraction"/>
      <sheetName val="Bad Bank - TSB Only"/>
      <sheetName val="TSB Good Bank"/>
      <sheetName val="TSB Bad Bank"/>
      <sheetName val="TSB Total Bank"/>
      <sheetName val="TSB Extraction"/>
      <sheetName val="Jacksonville Real Estate"/>
      <sheetName val="Jacksonville RE Recap-Good Bank"/>
      <sheetName val="Jacksonville Real Estate - SAG"/>
      <sheetName val="Jacksonville RE Recap-Bad Bank"/>
      <sheetName val="Jacksonville RE Recap-Combo"/>
      <sheetName val="Jacksonville RE Recap-Enrique"/>
      <sheetName val="Enrique Data - Working Tab"/>
      <sheetName val="TM1 Extraction"/>
      <sheetName val="Compass Good Bad &amp; Combo"/>
      <sheetName val="Compass Good Bad &amp; Combo Extrac"/>
      <sheetName val="DO NOT PRINT BEYOND THIS TAB!!!"/>
      <sheetName val="Statics - DO NOT PRINT"/>
      <sheetName val="Input - DO NOT PRINT"/>
      <sheetName val="Indirect Data"/>
      <sheetName val="Charge Off Last Month"/>
      <sheetName val="Chg Off by L.O.B.-C&amp;AM"/>
      <sheetName val="Chg Off by L.O.B. - Ret"/>
      <sheetName val="Chg Off Summary"/>
      <sheetName val="Pg 10b- ResRE Sec &quot;Prior&quot;"/>
      <sheetName val="Renegotiated"/>
      <sheetName val="CO-trends"/>
      <sheetName val="Real Estate"/>
      <sheetName val="Comm RE Securitized"/>
      <sheetName val="Comm Data"/>
      <sheetName val="ResRE Data"/>
      <sheetName val="Indirect Volume"/>
      <sheetName val="Comm Bank Delinquency Trends"/>
      <sheetName val="Pg 15c - BankCard"/>
      <sheetName val="Pg 15a - Bankcard"/>
      <sheetName val="Pg 2 - Delinquency Trends 1"/>
      <sheetName val="Pg 3 - Delinquency Trends 2"/>
      <sheetName val="REG H - old"/>
      <sheetName val="Indirect"/>
      <sheetName val="Pg 15 - BankCard"/>
      <sheetName val="Pg 15 - BankCard (2)"/>
      <sheetName val="Pg 10c- ResRE Securitized - OLD"/>
      <sheetName val="Pg 25 - Non-Accrual (2)"/>
      <sheetName val="Pg 10b - Residential RE Other"/>
      <sheetName val="Pg 19 - Auto Lease"/>
      <sheetName val="Pg 24a - Non-Accrual Detail"/>
      <sheetName val="Pg 27 - Charge Off (2)"/>
      <sheetName val="Module1"/>
      <sheetName val="Jacksonville RE - SAG"/>
      <sheetName val="Input"/>
      <sheetName val="Statics"/>
      <sheetName val="TM1Input"/>
      <sheetName val="CCR with TriStar"/>
      <sheetName val="NIE Input"/>
      <sheetName val="BILL - Current"/>
      <sheetName val="Auxiliar-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co"/>
      <sheetName val="#¡REF"/>
      <sheetName val="Final"/>
      <sheetName val="Portada"/>
      <sheetName val="GB BANCOMER SUMA"/>
      <sheetName val="MEXICO"/>
      <sheetName val="Aj Corrientes"/>
      <sheetName val="Corrientes"/>
      <sheetName val="CONTROL_ FECHAS"/>
      <sheetName val="PDPRES1__Consulta"/>
      <sheetName val="SALDOS"/>
      <sheetName val="FECHAS"/>
      <sheetName val="INDICE"/>
      <sheetName val="HIPOTESIS 2009"/>
      <sheetName val="ppto"/>
      <sheetName val="ESSBASE_RESULT_Mes"/>
      <sheetName val="REDEXTERIOR"/>
      <sheetName val="BRASIL"/>
      <sheetName val="Datos"/>
      <sheetName val="TABLA_EPIGRAFES"/>
      <sheetName val="Tabla_de_Tipos"/>
      <sheetName val="Statics"/>
      <sheetName val="TM1Input"/>
      <sheetName val="INPUT"/>
      <sheetName val="NIM"/>
      <sheetName val="NII"/>
      <sheetName val="NIE"/>
      <sheetName val="Total"/>
      <sheetName val="Roling Month Input Page"/>
      <sheetName val="Splash"/>
      <sheetName val="BRAD_EQUITY_LOANS"/>
      <sheetName val="Data"/>
      <sheetName val="PrintOrder"/>
      <sheetName val="Branches"/>
      <sheetName val="LoanCodes"/>
      <sheetName val="NOVPLAN"/>
      <sheetName val="NIE Input"/>
      <sheetName val="3"/>
      <sheetName val="Audit B"/>
      <sheetName val="Extras!"/>
      <sheetName val="Print"/>
      <sheetName val="FTA"/>
      <sheetName val="FTB"/>
      <sheetName val="FTC"/>
      <sheetName val="FTD"/>
      <sheetName val="FTE"/>
      <sheetName val="FTF"/>
      <sheetName val="FTG"/>
      <sheetName val="FTH"/>
      <sheetName val="FTJ"/>
      <sheetName val="FTL"/>
      <sheetName val="Process By Mgr"/>
      <sheetName val="output"/>
      <sheetName val="BILL - Current"/>
      <sheetName val="DepMix"/>
      <sheetName val="medio"/>
      <sheetName val="base capital trim público"/>
      <sheetName val="Aux"/>
      <sheetName val="Che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sheetName val="Hoja1"/>
      <sheetName val="Portafolios Sanos A C.Cuentas"/>
      <sheetName val="PLANES~1"/>
      <sheetName val="IC+RRCC+CARTERAS BEC_formulado"/>
      <sheetName val="Inv.Ren+Rec+Tipo"/>
      <sheetName val="Auxiliar"/>
      <sheetName val="Tabla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00"/>
  <sheetViews>
    <sheetView topLeftCell="A177" zoomScale="70" zoomScaleNormal="70" workbookViewId="0">
      <selection activeCell="C244" sqref="C244"/>
    </sheetView>
  </sheetViews>
  <sheetFormatPr baseColWidth="10" defaultColWidth="11.453125" defaultRowHeight="14.5"/>
  <cols>
    <col min="2" max="2" width="6.453125" customWidth="1"/>
    <col min="3" max="3" width="107.453125" customWidth="1"/>
    <col min="4" max="4" width="54.453125" customWidth="1"/>
  </cols>
  <sheetData>
    <row r="1" spans="1:9">
      <c r="A1" s="1"/>
      <c r="B1" s="1"/>
      <c r="C1" s="2"/>
      <c r="D1" s="2"/>
    </row>
    <row r="2" spans="1:9">
      <c r="A2" s="1"/>
      <c r="B2" s="1" t="s">
        <v>0</v>
      </c>
      <c r="C2" s="2" t="s">
        <v>1</v>
      </c>
      <c r="D2" s="2" t="s">
        <v>2</v>
      </c>
    </row>
    <row r="3" spans="1:9" ht="19.5">
      <c r="A3" s="1"/>
      <c r="B3" s="1">
        <v>1</v>
      </c>
      <c r="C3" s="3">
        <v>7</v>
      </c>
      <c r="D3" s="3">
        <v>8</v>
      </c>
      <c r="I3" s="4" t="s">
        <v>3</v>
      </c>
    </row>
    <row r="4" spans="1:9" ht="19.5">
      <c r="B4">
        <v>2</v>
      </c>
      <c r="C4" s="5" t="s">
        <v>4</v>
      </c>
      <c r="D4" s="5" t="s">
        <v>5</v>
      </c>
      <c r="I4" s="4" t="s">
        <v>6</v>
      </c>
    </row>
    <row r="5" spans="1:9" ht="19.5">
      <c r="B5">
        <v>3</v>
      </c>
      <c r="C5" s="5" t="s">
        <v>7</v>
      </c>
      <c r="D5" s="5" t="s">
        <v>8</v>
      </c>
      <c r="I5" s="4" t="s">
        <v>9</v>
      </c>
    </row>
    <row r="6" spans="1:9" ht="15.5">
      <c r="B6">
        <v>4</v>
      </c>
      <c r="C6" s="5" t="s">
        <v>10</v>
      </c>
      <c r="D6" s="5" t="s">
        <v>11</v>
      </c>
    </row>
    <row r="7" spans="1:9" ht="15.5">
      <c r="B7">
        <v>5</v>
      </c>
      <c r="C7" s="5" t="s">
        <v>12</v>
      </c>
      <c r="D7" s="5" t="s">
        <v>13</v>
      </c>
    </row>
    <row r="8" spans="1:9" ht="15.5">
      <c r="B8">
        <v>6</v>
      </c>
      <c r="C8" s="5" t="s">
        <v>14</v>
      </c>
      <c r="D8" s="5" t="s">
        <v>15</v>
      </c>
    </row>
    <row r="9" spans="1:9" ht="15.5">
      <c r="B9">
        <v>7</v>
      </c>
      <c r="C9" s="5" t="s">
        <v>16</v>
      </c>
      <c r="D9" s="5" t="s">
        <v>17</v>
      </c>
    </row>
    <row r="10" spans="1:9" ht="15.5">
      <c r="B10">
        <v>8</v>
      </c>
      <c r="C10" s="5" t="s">
        <v>18</v>
      </c>
      <c r="D10" s="5" t="s">
        <v>19</v>
      </c>
    </row>
    <row r="11" spans="1:9" ht="15.5">
      <c r="B11">
        <v>9</v>
      </c>
      <c r="C11" s="5" t="s">
        <v>20</v>
      </c>
      <c r="D11" s="5" t="s">
        <v>20</v>
      </c>
    </row>
    <row r="12" spans="1:9" ht="15.5">
      <c r="B12">
        <v>10</v>
      </c>
      <c r="C12" s="6" t="s">
        <v>21</v>
      </c>
      <c r="D12" s="6" t="s">
        <v>22</v>
      </c>
    </row>
    <row r="13" spans="1:9" ht="15.5">
      <c r="B13">
        <v>11</v>
      </c>
      <c r="C13" s="6" t="s">
        <v>23</v>
      </c>
      <c r="D13" s="6" t="s">
        <v>24</v>
      </c>
    </row>
    <row r="14" spans="1:9" ht="15.5">
      <c r="B14">
        <v>12</v>
      </c>
      <c r="C14" s="6" t="s">
        <v>25</v>
      </c>
      <c r="D14" s="6" t="s">
        <v>26</v>
      </c>
    </row>
    <row r="15" spans="1:9" ht="15.5">
      <c r="B15">
        <v>13</v>
      </c>
      <c r="C15" s="6" t="s">
        <v>27</v>
      </c>
      <c r="D15" s="6" t="s">
        <v>28</v>
      </c>
    </row>
    <row r="16" spans="1:9" ht="15.5">
      <c r="B16">
        <v>14</v>
      </c>
      <c r="C16" s="6" t="s">
        <v>29</v>
      </c>
      <c r="D16" s="6" t="s">
        <v>29</v>
      </c>
    </row>
    <row r="17" spans="2:4" ht="15.5">
      <c r="B17">
        <v>15</v>
      </c>
      <c r="C17" s="6" t="s">
        <v>30</v>
      </c>
      <c r="D17" s="6" t="s">
        <v>30</v>
      </c>
    </row>
    <row r="18" spans="2:4" ht="15.5">
      <c r="B18">
        <v>16</v>
      </c>
      <c r="C18" s="6" t="s">
        <v>31</v>
      </c>
      <c r="D18" s="6" t="s">
        <v>31</v>
      </c>
    </row>
    <row r="19" spans="2:4" ht="15.5">
      <c r="B19">
        <v>17</v>
      </c>
      <c r="C19" s="6" t="s">
        <v>32</v>
      </c>
      <c r="D19" s="6" t="s">
        <v>33</v>
      </c>
    </row>
    <row r="20" spans="2:4" ht="15.5">
      <c r="B20">
        <v>18</v>
      </c>
      <c r="C20" s="6" t="s">
        <v>34</v>
      </c>
      <c r="D20" s="6" t="s">
        <v>35</v>
      </c>
    </row>
    <row r="21" spans="2:4" ht="15.5">
      <c r="B21">
        <v>19</v>
      </c>
      <c r="C21" s="6" t="s">
        <v>36</v>
      </c>
      <c r="D21" s="6" t="s">
        <v>37</v>
      </c>
    </row>
    <row r="22" spans="2:4" ht="15.5">
      <c r="B22">
        <v>20</v>
      </c>
      <c r="C22" s="6" t="s">
        <v>38</v>
      </c>
      <c r="D22" s="6" t="s">
        <v>39</v>
      </c>
    </row>
    <row r="23" spans="2:4" ht="15.5">
      <c r="B23">
        <v>21</v>
      </c>
      <c r="C23" s="6" t="s">
        <v>40</v>
      </c>
      <c r="D23" s="6" t="s">
        <v>40</v>
      </c>
    </row>
    <row r="24" spans="2:4" ht="15.5">
      <c r="B24">
        <v>22</v>
      </c>
      <c r="C24" s="6" t="s">
        <v>41</v>
      </c>
      <c r="D24" s="6" t="s">
        <v>42</v>
      </c>
    </row>
    <row r="25" spans="2:4" ht="15.5">
      <c r="B25">
        <v>23</v>
      </c>
      <c r="C25" s="6" t="s">
        <v>43</v>
      </c>
      <c r="D25" s="6" t="s">
        <v>44</v>
      </c>
    </row>
    <row r="26" spans="2:4" ht="15.5">
      <c r="B26">
        <v>24</v>
      </c>
      <c r="C26" s="6" t="s">
        <v>45</v>
      </c>
      <c r="D26" s="6" t="s">
        <v>46</v>
      </c>
    </row>
    <row r="27" spans="2:4" ht="15.5">
      <c r="B27">
        <v>25</v>
      </c>
      <c r="C27" s="6" t="s">
        <v>47</v>
      </c>
      <c r="D27" s="6" t="s">
        <v>48</v>
      </c>
    </row>
    <row r="28" spans="2:4" ht="15.5">
      <c r="B28">
        <v>26</v>
      </c>
      <c r="C28" s="6" t="s">
        <v>49</v>
      </c>
      <c r="D28" s="6" t="s">
        <v>50</v>
      </c>
    </row>
    <row r="29" spans="2:4" ht="15.5">
      <c r="B29">
        <v>27</v>
      </c>
      <c r="C29" s="6" t="s">
        <v>51</v>
      </c>
      <c r="D29" s="6" t="s">
        <v>52</v>
      </c>
    </row>
    <row r="30" spans="2:4" ht="15.5">
      <c r="B30">
        <v>28</v>
      </c>
      <c r="C30" s="6" t="s">
        <v>53</v>
      </c>
      <c r="D30" s="6" t="s">
        <v>54</v>
      </c>
    </row>
    <row r="31" spans="2:4" ht="15.5">
      <c r="B31">
        <v>29</v>
      </c>
      <c r="C31" s="6" t="s">
        <v>55</v>
      </c>
      <c r="D31" s="6" t="s">
        <v>56</v>
      </c>
    </row>
    <row r="32" spans="2:4" ht="15.5">
      <c r="B32">
        <v>30</v>
      </c>
      <c r="C32" s="6" t="s">
        <v>57</v>
      </c>
      <c r="D32" s="6" t="s">
        <v>58</v>
      </c>
    </row>
    <row r="33" spans="2:4" ht="15.5">
      <c r="B33">
        <v>31</v>
      </c>
      <c r="C33" s="6" t="s">
        <v>59</v>
      </c>
      <c r="D33" t="s">
        <v>60</v>
      </c>
    </row>
    <row r="34" spans="2:4" ht="15.5">
      <c r="B34">
        <v>32</v>
      </c>
      <c r="C34" s="6" t="s">
        <v>61</v>
      </c>
      <c r="D34" t="s">
        <v>62</v>
      </c>
    </row>
    <row r="35" spans="2:4" ht="15.5">
      <c r="B35">
        <v>33</v>
      </c>
      <c r="C35" s="6" t="s">
        <v>63</v>
      </c>
      <c r="D35" t="s">
        <v>64</v>
      </c>
    </row>
    <row r="36" spans="2:4" ht="15.5">
      <c r="B36">
        <v>34</v>
      </c>
      <c r="C36" s="6" t="s">
        <v>65</v>
      </c>
      <c r="D36" t="s">
        <v>66</v>
      </c>
    </row>
    <row r="37" spans="2:4" ht="15.5">
      <c r="B37">
        <v>35</v>
      </c>
      <c r="C37" s="6" t="s">
        <v>67</v>
      </c>
      <c r="D37" t="s">
        <v>68</v>
      </c>
    </row>
    <row r="38" spans="2:4" ht="15.5">
      <c r="B38">
        <v>36</v>
      </c>
      <c r="C38" s="6" t="s">
        <v>69</v>
      </c>
      <c r="D38" t="s">
        <v>70</v>
      </c>
    </row>
    <row r="39" spans="2:4" ht="15.5">
      <c r="B39">
        <v>37</v>
      </c>
      <c r="C39" s="6" t="s">
        <v>71</v>
      </c>
      <c r="D39" t="s">
        <v>72</v>
      </c>
    </row>
    <row r="40" spans="2:4" ht="15.5">
      <c r="B40">
        <v>38</v>
      </c>
      <c r="C40" s="6" t="s">
        <v>73</v>
      </c>
      <c r="D40" t="s">
        <v>74</v>
      </c>
    </row>
    <row r="41" spans="2:4" ht="15.5">
      <c r="B41">
        <v>39</v>
      </c>
      <c r="C41" s="6" t="s">
        <v>75</v>
      </c>
      <c r="D41" t="s">
        <v>76</v>
      </c>
    </row>
    <row r="42" spans="2:4" ht="15.5">
      <c r="B42">
        <v>40</v>
      </c>
      <c r="C42" s="6" t="s">
        <v>77</v>
      </c>
      <c r="D42" t="s">
        <v>78</v>
      </c>
    </row>
    <row r="43" spans="2:4" ht="15.5">
      <c r="B43">
        <v>41</v>
      </c>
      <c r="C43" s="6" t="s">
        <v>79</v>
      </c>
      <c r="D43" t="s">
        <v>80</v>
      </c>
    </row>
    <row r="44" spans="2:4" ht="15.5">
      <c r="B44">
        <v>42</v>
      </c>
      <c r="C44" s="6" t="s">
        <v>81</v>
      </c>
      <c r="D44" t="s">
        <v>82</v>
      </c>
    </row>
    <row r="45" spans="2:4" ht="15.5">
      <c r="B45">
        <v>43</v>
      </c>
      <c r="C45" s="6" t="s">
        <v>83</v>
      </c>
      <c r="D45" t="s">
        <v>84</v>
      </c>
    </row>
    <row r="46" spans="2:4" ht="15.5">
      <c r="B46">
        <v>44</v>
      </c>
      <c r="C46" s="6" t="s">
        <v>85</v>
      </c>
      <c r="D46" t="s">
        <v>86</v>
      </c>
    </row>
    <row r="47" spans="2:4" ht="15.5">
      <c r="B47">
        <v>45</v>
      </c>
      <c r="C47" s="6" t="s">
        <v>87</v>
      </c>
      <c r="D47" t="s">
        <v>88</v>
      </c>
    </row>
    <row r="48" spans="2:4" ht="15.5">
      <c r="B48">
        <v>46</v>
      </c>
      <c r="C48" s="6" t="s">
        <v>89</v>
      </c>
      <c r="D48" t="s">
        <v>90</v>
      </c>
    </row>
    <row r="49" spans="2:4" ht="15.5">
      <c r="B49">
        <v>47</v>
      </c>
      <c r="C49" s="6" t="s">
        <v>91</v>
      </c>
      <c r="D49" t="s">
        <v>92</v>
      </c>
    </row>
    <row r="50" spans="2:4" ht="15.5">
      <c r="B50">
        <v>48</v>
      </c>
      <c r="C50" s="6" t="s">
        <v>93</v>
      </c>
      <c r="D50" t="s">
        <v>94</v>
      </c>
    </row>
    <row r="51" spans="2:4" ht="15.5">
      <c r="B51">
        <v>49</v>
      </c>
      <c r="C51" s="6" t="s">
        <v>95</v>
      </c>
      <c r="D51" t="s">
        <v>96</v>
      </c>
    </row>
    <row r="52" spans="2:4" ht="15.5">
      <c r="B52">
        <v>50</v>
      </c>
      <c r="C52" s="6" t="s">
        <v>97</v>
      </c>
      <c r="D52" t="s">
        <v>98</v>
      </c>
    </row>
    <row r="53" spans="2:4" ht="15.5">
      <c r="B53">
        <v>51</v>
      </c>
      <c r="C53" s="6" t="s">
        <v>99</v>
      </c>
      <c r="D53" t="s">
        <v>100</v>
      </c>
    </row>
    <row r="54" spans="2:4" ht="15.5">
      <c r="B54">
        <v>52</v>
      </c>
      <c r="C54" s="6" t="s">
        <v>101</v>
      </c>
      <c r="D54" t="s">
        <v>102</v>
      </c>
    </row>
    <row r="55" spans="2:4" ht="15.5">
      <c r="B55">
        <v>53</v>
      </c>
      <c r="C55" s="6" t="s">
        <v>103</v>
      </c>
      <c r="D55" t="s">
        <v>104</v>
      </c>
    </row>
    <row r="56" spans="2:4" ht="15.5">
      <c r="B56">
        <v>54</v>
      </c>
      <c r="C56" s="6" t="s">
        <v>105</v>
      </c>
      <c r="D56" t="s">
        <v>106</v>
      </c>
    </row>
    <row r="57" spans="2:4" ht="15.5">
      <c r="B57">
        <v>55</v>
      </c>
      <c r="C57" s="6" t="s">
        <v>107</v>
      </c>
      <c r="D57" t="s">
        <v>108</v>
      </c>
    </row>
    <row r="58" spans="2:4" ht="15.5">
      <c r="B58">
        <v>56</v>
      </c>
      <c r="C58" s="6" t="s">
        <v>109</v>
      </c>
      <c r="D58" t="s">
        <v>110</v>
      </c>
    </row>
    <row r="59" spans="2:4" ht="15.5">
      <c r="B59">
        <v>57</v>
      </c>
      <c r="C59" s="6" t="s">
        <v>111</v>
      </c>
      <c r="D59" t="s">
        <v>112</v>
      </c>
    </row>
    <row r="60" spans="2:4" ht="15.5">
      <c r="B60">
        <v>58</v>
      </c>
      <c r="C60" s="6" t="s">
        <v>113</v>
      </c>
      <c r="D60" t="s">
        <v>114</v>
      </c>
    </row>
    <row r="61" spans="2:4" ht="15.5">
      <c r="B61">
        <v>59</v>
      </c>
      <c r="C61" s="6" t="s">
        <v>115</v>
      </c>
      <c r="D61" t="s">
        <v>116</v>
      </c>
    </row>
    <row r="62" spans="2:4" ht="15.5">
      <c r="B62">
        <v>60</v>
      </c>
      <c r="C62" s="6" t="s">
        <v>117</v>
      </c>
      <c r="D62" t="s">
        <v>118</v>
      </c>
    </row>
    <row r="63" spans="2:4" ht="15.5">
      <c r="B63">
        <v>61</v>
      </c>
      <c r="C63" s="6" t="s">
        <v>119</v>
      </c>
      <c r="D63" t="s">
        <v>120</v>
      </c>
    </row>
    <row r="64" spans="2:4" ht="15.5">
      <c r="B64">
        <v>62</v>
      </c>
      <c r="C64" s="6" t="s">
        <v>121</v>
      </c>
      <c r="D64" t="s">
        <v>122</v>
      </c>
    </row>
    <row r="65" spans="2:4" ht="15.5">
      <c r="B65">
        <v>63</v>
      </c>
      <c r="C65" s="6" t="s">
        <v>123</v>
      </c>
      <c r="D65" t="s">
        <v>124</v>
      </c>
    </row>
    <row r="66" spans="2:4" ht="15.5">
      <c r="B66">
        <v>64</v>
      </c>
      <c r="C66" s="6" t="s">
        <v>125</v>
      </c>
      <c r="D66" t="s">
        <v>126</v>
      </c>
    </row>
    <row r="67" spans="2:4" ht="15.5">
      <c r="B67">
        <v>65</v>
      </c>
      <c r="C67" s="6" t="s">
        <v>127</v>
      </c>
      <c r="D67" t="s">
        <v>128</v>
      </c>
    </row>
    <row r="68" spans="2:4" ht="15.5">
      <c r="B68">
        <v>66</v>
      </c>
      <c r="C68" s="6" t="s">
        <v>129</v>
      </c>
      <c r="D68" s="7" t="s">
        <v>130</v>
      </c>
    </row>
    <row r="69" spans="2:4" ht="15.5">
      <c r="B69">
        <v>67</v>
      </c>
      <c r="C69" s="6" t="s">
        <v>131</v>
      </c>
      <c r="D69" s="7" t="s">
        <v>132</v>
      </c>
    </row>
    <row r="70" spans="2:4" ht="15.5">
      <c r="B70">
        <v>68</v>
      </c>
      <c r="C70" s="6" t="s">
        <v>133</v>
      </c>
      <c r="D70" s="7" t="s">
        <v>134</v>
      </c>
    </row>
    <row r="71" spans="2:4" ht="15.5">
      <c r="B71">
        <v>69</v>
      </c>
      <c r="C71" s="6" t="s">
        <v>135</v>
      </c>
      <c r="D71" s="7" t="s">
        <v>136</v>
      </c>
    </row>
    <row r="72" spans="2:4" ht="15.5">
      <c r="B72">
        <v>70</v>
      </c>
      <c r="C72" s="6" t="s">
        <v>137</v>
      </c>
      <c r="D72" s="7" t="s">
        <v>138</v>
      </c>
    </row>
    <row r="73" spans="2:4" ht="15.5">
      <c r="B73">
        <v>71</v>
      </c>
      <c r="C73" s="6" t="s">
        <v>139</v>
      </c>
      <c r="D73" s="8" t="s">
        <v>140</v>
      </c>
    </row>
    <row r="74" spans="2:4" ht="15.5">
      <c r="B74">
        <v>72</v>
      </c>
      <c r="C74" s="6" t="s">
        <v>141</v>
      </c>
      <c r="D74" s="8"/>
    </row>
    <row r="75" spans="2:4" ht="15.5">
      <c r="B75">
        <v>73</v>
      </c>
      <c r="C75" s="6" t="s">
        <v>142</v>
      </c>
      <c r="D75" s="9" t="s">
        <v>143</v>
      </c>
    </row>
    <row r="76" spans="2:4" ht="15.5">
      <c r="B76">
        <v>74</v>
      </c>
      <c r="C76" s="6" t="s">
        <v>144</v>
      </c>
      <c r="D76" s="9" t="s">
        <v>145</v>
      </c>
    </row>
    <row r="77" spans="2:4" ht="15.5">
      <c r="B77">
        <v>75</v>
      </c>
      <c r="C77" s="6" t="s">
        <v>146</v>
      </c>
      <c r="D77" s="9" t="s">
        <v>147</v>
      </c>
    </row>
    <row r="78" spans="2:4" ht="15.5">
      <c r="B78">
        <v>76</v>
      </c>
      <c r="C78" s="6" t="s">
        <v>148</v>
      </c>
      <c r="D78" s="9" t="s">
        <v>149</v>
      </c>
    </row>
    <row r="79" spans="2:4" ht="15.5">
      <c r="B79">
        <v>77</v>
      </c>
      <c r="C79" s="6" t="s">
        <v>150</v>
      </c>
      <c r="D79" s="9" t="s">
        <v>151</v>
      </c>
    </row>
    <row r="80" spans="2:4" ht="15.5">
      <c r="B80">
        <v>78</v>
      </c>
      <c r="C80" s="6" t="s">
        <v>152</v>
      </c>
      <c r="D80" s="9" t="s">
        <v>153</v>
      </c>
    </row>
    <row r="81" spans="2:4" ht="15.5">
      <c r="B81">
        <v>79</v>
      </c>
      <c r="C81" s="6" t="s">
        <v>154</v>
      </c>
      <c r="D81" s="9" t="s">
        <v>155</v>
      </c>
    </row>
    <row r="82" spans="2:4" ht="15.5">
      <c r="B82">
        <v>80</v>
      </c>
      <c r="C82" s="6" t="s">
        <v>156</v>
      </c>
      <c r="D82" s="9" t="s">
        <v>156</v>
      </c>
    </row>
    <row r="83" spans="2:4" ht="15.5">
      <c r="B83">
        <v>81</v>
      </c>
      <c r="C83" s="6" t="s">
        <v>157</v>
      </c>
      <c r="D83" s="9" t="s">
        <v>158</v>
      </c>
    </row>
    <row r="84" spans="2:4">
      <c r="B84">
        <v>82</v>
      </c>
      <c r="C84" t="s">
        <v>159</v>
      </c>
      <c r="D84" t="s">
        <v>160</v>
      </c>
    </row>
    <row r="85" spans="2:4">
      <c r="B85">
        <v>83</v>
      </c>
      <c r="C85" t="s">
        <v>161</v>
      </c>
      <c r="D85" t="s">
        <v>162</v>
      </c>
    </row>
    <row r="86" spans="2:4" ht="15.5">
      <c r="B86">
        <v>84</v>
      </c>
      <c r="C86" s="6" t="s">
        <v>163</v>
      </c>
      <c r="D86" t="s">
        <v>164</v>
      </c>
    </row>
    <row r="87" spans="2:4">
      <c r="B87">
        <v>85</v>
      </c>
      <c r="C87" t="s">
        <v>165</v>
      </c>
      <c r="D87" t="s">
        <v>166</v>
      </c>
    </row>
    <row r="88" spans="2:4">
      <c r="B88">
        <v>86</v>
      </c>
      <c r="C88" t="s">
        <v>167</v>
      </c>
      <c r="D88" t="s">
        <v>168</v>
      </c>
    </row>
    <row r="89" spans="2:4">
      <c r="B89">
        <v>87</v>
      </c>
      <c r="C89" t="s">
        <v>169</v>
      </c>
      <c r="D89" t="s">
        <v>170</v>
      </c>
    </row>
    <row r="90" spans="2:4">
      <c r="B90">
        <v>88</v>
      </c>
      <c r="C90" t="s">
        <v>53</v>
      </c>
      <c r="D90" t="s">
        <v>54</v>
      </c>
    </row>
    <row r="91" spans="2:4">
      <c r="B91">
        <v>89</v>
      </c>
      <c r="C91" s="10" t="s">
        <v>171</v>
      </c>
      <c r="D91" t="s">
        <v>172</v>
      </c>
    </row>
    <row r="92" spans="2:4">
      <c r="B92">
        <v>90</v>
      </c>
      <c r="C92" t="s">
        <v>173</v>
      </c>
      <c r="D92" t="s">
        <v>173</v>
      </c>
    </row>
    <row r="93" spans="2:4">
      <c r="B93">
        <v>91</v>
      </c>
      <c r="C93" t="s">
        <v>174</v>
      </c>
      <c r="D93" t="s">
        <v>175</v>
      </c>
    </row>
    <row r="94" spans="2:4">
      <c r="B94">
        <v>92</v>
      </c>
      <c r="C94" t="s">
        <v>176</v>
      </c>
      <c r="D94" t="s">
        <v>177</v>
      </c>
    </row>
    <row r="95" spans="2:4">
      <c r="B95">
        <v>93</v>
      </c>
      <c r="C95" t="s">
        <v>178</v>
      </c>
      <c r="D95" t="s">
        <v>179</v>
      </c>
    </row>
    <row r="96" spans="2:4">
      <c r="B96">
        <v>94</v>
      </c>
      <c r="C96" t="s">
        <v>180</v>
      </c>
      <c r="D96" t="s">
        <v>181</v>
      </c>
    </row>
    <row r="97" spans="2:4">
      <c r="B97">
        <v>95</v>
      </c>
      <c r="C97" t="s">
        <v>182</v>
      </c>
      <c r="D97" t="s">
        <v>183</v>
      </c>
    </row>
    <row r="98" spans="2:4">
      <c r="B98">
        <v>96</v>
      </c>
      <c r="C98" s="11" t="s">
        <v>184</v>
      </c>
      <c r="D98" s="11" t="s">
        <v>185</v>
      </c>
    </row>
    <row r="99" spans="2:4">
      <c r="B99">
        <v>97</v>
      </c>
      <c r="C99" s="11" t="s">
        <v>186</v>
      </c>
      <c r="D99" s="11" t="s">
        <v>187</v>
      </c>
    </row>
    <row r="100" spans="2:4">
      <c r="B100">
        <v>98</v>
      </c>
      <c r="C100" s="11" t="s">
        <v>188</v>
      </c>
      <c r="D100" s="11" t="s">
        <v>189</v>
      </c>
    </row>
    <row r="101" spans="2:4">
      <c r="B101">
        <v>99</v>
      </c>
      <c r="C101" s="11" t="s">
        <v>190</v>
      </c>
      <c r="D101" t="s">
        <v>191</v>
      </c>
    </row>
    <row r="102" spans="2:4">
      <c r="B102">
        <v>100</v>
      </c>
      <c r="C102" s="11" t="s">
        <v>192</v>
      </c>
      <c r="D102" t="s">
        <v>193</v>
      </c>
    </row>
    <row r="103" spans="2:4">
      <c r="B103">
        <v>101</v>
      </c>
      <c r="C103" t="s">
        <v>194</v>
      </c>
      <c r="D103" t="s">
        <v>195</v>
      </c>
    </row>
    <row r="104" spans="2:4" ht="15" customHeight="1">
      <c r="B104">
        <v>102</v>
      </c>
      <c r="C104" t="s">
        <v>196</v>
      </c>
      <c r="D104" t="s">
        <v>197</v>
      </c>
    </row>
    <row r="105" spans="2:4">
      <c r="B105">
        <v>103</v>
      </c>
      <c r="C105" t="s">
        <v>198</v>
      </c>
      <c r="D105" t="s">
        <v>199</v>
      </c>
    </row>
    <row r="106" spans="2:4">
      <c r="B106">
        <v>104</v>
      </c>
      <c r="C106" t="s">
        <v>200</v>
      </c>
      <c r="D106" t="s">
        <v>201</v>
      </c>
    </row>
    <row r="107" spans="2:4">
      <c r="B107">
        <v>105</v>
      </c>
      <c r="C107" s="12" t="s">
        <v>202</v>
      </c>
      <c r="D107" t="s">
        <v>203</v>
      </c>
    </row>
    <row r="108" spans="2:4">
      <c r="B108">
        <v>106</v>
      </c>
      <c r="C108" s="12" t="s">
        <v>204</v>
      </c>
      <c r="D108" t="s">
        <v>205</v>
      </c>
    </row>
    <row r="109" spans="2:4">
      <c r="B109">
        <v>107</v>
      </c>
      <c r="C109" t="s">
        <v>206</v>
      </c>
      <c r="D109" t="s">
        <v>207</v>
      </c>
    </row>
    <row r="110" spans="2:4">
      <c r="B110">
        <v>108</v>
      </c>
      <c r="C110" s="12" t="s">
        <v>208</v>
      </c>
      <c r="D110" t="s">
        <v>209</v>
      </c>
    </row>
    <row r="111" spans="2:4">
      <c r="B111">
        <v>109</v>
      </c>
      <c r="C111" s="12" t="s">
        <v>210</v>
      </c>
      <c r="D111" t="s">
        <v>211</v>
      </c>
    </row>
    <row r="112" spans="2:4">
      <c r="B112">
        <v>110</v>
      </c>
      <c r="C112" s="12" t="s">
        <v>212</v>
      </c>
      <c r="D112" t="s">
        <v>213</v>
      </c>
    </row>
    <row r="113" spans="2:4">
      <c r="B113">
        <v>111</v>
      </c>
      <c r="C113" s="12" t="s">
        <v>214</v>
      </c>
      <c r="D113" t="s">
        <v>215</v>
      </c>
    </row>
    <row r="114" spans="2:4">
      <c r="B114">
        <v>112</v>
      </c>
      <c r="C114" s="13" t="s">
        <v>216</v>
      </c>
      <c r="D114" t="s">
        <v>217</v>
      </c>
    </row>
    <row r="115" spans="2:4">
      <c r="B115">
        <v>113</v>
      </c>
      <c r="C115" s="13" t="s">
        <v>55</v>
      </c>
      <c r="D115" t="s">
        <v>56</v>
      </c>
    </row>
    <row r="116" spans="2:4">
      <c r="B116">
        <v>114</v>
      </c>
      <c r="C116" s="12" t="s">
        <v>218</v>
      </c>
      <c r="D116" t="s">
        <v>219</v>
      </c>
    </row>
    <row r="117" spans="2:4">
      <c r="B117">
        <v>115</v>
      </c>
      <c r="C117" s="12" t="s">
        <v>220</v>
      </c>
      <c r="D117" t="s">
        <v>221</v>
      </c>
    </row>
    <row r="118" spans="2:4">
      <c r="B118">
        <v>116</v>
      </c>
      <c r="C118" s="12" t="s">
        <v>222</v>
      </c>
      <c r="D118" t="s">
        <v>223</v>
      </c>
    </row>
    <row r="119" spans="2:4" ht="15.5">
      <c r="B119">
        <v>117</v>
      </c>
      <c r="C119" s="6"/>
      <c r="D119" s="7"/>
    </row>
    <row r="120" spans="2:4">
      <c r="B120">
        <v>118</v>
      </c>
      <c r="C120" s="14" t="s">
        <v>224</v>
      </c>
      <c r="D120" t="s">
        <v>225</v>
      </c>
    </row>
    <row r="121" spans="2:4">
      <c r="B121">
        <v>119</v>
      </c>
      <c r="C121" s="15" t="s">
        <v>226</v>
      </c>
    </row>
    <row r="122" spans="2:4" ht="17">
      <c r="B122">
        <v>120</v>
      </c>
      <c r="C122" s="16" t="s">
        <v>57</v>
      </c>
      <c r="D122" t="s">
        <v>58</v>
      </c>
    </row>
    <row r="123" spans="2:4">
      <c r="B123">
        <v>121</v>
      </c>
      <c r="C123" t="s">
        <v>227</v>
      </c>
      <c r="D123" t="s">
        <v>228</v>
      </c>
    </row>
    <row r="124" spans="2:4">
      <c r="B124">
        <v>122</v>
      </c>
      <c r="C124" t="s">
        <v>229</v>
      </c>
      <c r="D124" t="s">
        <v>228</v>
      </c>
    </row>
    <row r="125" spans="2:4">
      <c r="B125">
        <v>123</v>
      </c>
      <c r="C125" t="s">
        <v>230</v>
      </c>
      <c r="D125" t="s">
        <v>231</v>
      </c>
    </row>
    <row r="126" spans="2:4">
      <c r="B126">
        <v>124</v>
      </c>
      <c r="C126" t="s">
        <v>232</v>
      </c>
      <c r="D126" t="s">
        <v>233</v>
      </c>
    </row>
    <row r="127" spans="2:4">
      <c r="B127">
        <v>125</v>
      </c>
      <c r="C127" t="s">
        <v>234</v>
      </c>
      <c r="D127" t="s">
        <v>235</v>
      </c>
    </row>
    <row r="128" spans="2:4">
      <c r="B128">
        <v>126</v>
      </c>
      <c r="C128" t="s">
        <v>236</v>
      </c>
      <c r="D128" t="s">
        <v>236</v>
      </c>
    </row>
    <row r="129" spans="2:4">
      <c r="B129">
        <v>127</v>
      </c>
      <c r="C129" t="s">
        <v>237</v>
      </c>
      <c r="D129" t="s">
        <v>237</v>
      </c>
    </row>
    <row r="130" spans="2:4">
      <c r="B130">
        <v>128</v>
      </c>
      <c r="C130" t="s">
        <v>238</v>
      </c>
      <c r="D130" t="s">
        <v>238</v>
      </c>
    </row>
    <row r="131" spans="2:4">
      <c r="B131">
        <v>129</v>
      </c>
      <c r="C131" t="s">
        <v>239</v>
      </c>
      <c r="D131" t="s">
        <v>239</v>
      </c>
    </row>
    <row r="132" spans="2:4">
      <c r="B132">
        <v>130</v>
      </c>
      <c r="C132" t="s">
        <v>240</v>
      </c>
      <c r="D132" t="s">
        <v>240</v>
      </c>
    </row>
    <row r="133" spans="2:4">
      <c r="B133">
        <v>131</v>
      </c>
      <c r="C133" s="17" t="s">
        <v>241</v>
      </c>
      <c r="D133" t="s">
        <v>242</v>
      </c>
    </row>
    <row r="134" spans="2:4">
      <c r="B134">
        <v>132</v>
      </c>
      <c r="C134" s="17" t="s">
        <v>243</v>
      </c>
      <c r="D134" t="s">
        <v>244</v>
      </c>
    </row>
    <row r="135" spans="2:4">
      <c r="B135">
        <v>133</v>
      </c>
      <c r="C135" s="17" t="s">
        <v>245</v>
      </c>
      <c r="D135" t="s">
        <v>246</v>
      </c>
    </row>
    <row r="136" spans="2:4">
      <c r="B136">
        <v>134</v>
      </c>
      <c r="C136" s="17" t="s">
        <v>247</v>
      </c>
      <c r="D136" t="s">
        <v>248</v>
      </c>
    </row>
    <row r="137" spans="2:4">
      <c r="B137">
        <v>135</v>
      </c>
      <c r="C137" s="17" t="s">
        <v>105</v>
      </c>
      <c r="D137" t="s">
        <v>106</v>
      </c>
    </row>
    <row r="138" spans="2:4">
      <c r="B138">
        <v>136</v>
      </c>
      <c r="C138" s="17" t="s">
        <v>249</v>
      </c>
      <c r="D138" t="s">
        <v>250</v>
      </c>
    </row>
    <row r="139" spans="2:4">
      <c r="B139">
        <v>137</v>
      </c>
      <c r="C139" s="17" t="s">
        <v>251</v>
      </c>
      <c r="D139" t="s">
        <v>252</v>
      </c>
    </row>
    <row r="140" spans="2:4">
      <c r="B140">
        <v>138</v>
      </c>
      <c r="C140" s="17" t="s">
        <v>253</v>
      </c>
      <c r="D140" t="s">
        <v>254</v>
      </c>
    </row>
    <row r="141" spans="2:4">
      <c r="B141">
        <v>139</v>
      </c>
      <c r="C141" s="17" t="s">
        <v>255</v>
      </c>
      <c r="D141" t="s">
        <v>256</v>
      </c>
    </row>
    <row r="142" spans="2:4">
      <c r="B142">
        <v>140</v>
      </c>
      <c r="C142" s="17" t="s">
        <v>257</v>
      </c>
      <c r="D142" t="s">
        <v>258</v>
      </c>
    </row>
    <row r="143" spans="2:4">
      <c r="B143">
        <v>141</v>
      </c>
      <c r="C143" s="17" t="s">
        <v>259</v>
      </c>
      <c r="D143" s="7" t="s">
        <v>260</v>
      </c>
    </row>
    <row r="144" spans="2:4">
      <c r="B144">
        <v>142</v>
      </c>
      <c r="C144" s="7" t="s">
        <v>261</v>
      </c>
      <c r="D144" s="7" t="s">
        <v>262</v>
      </c>
    </row>
    <row r="145" spans="2:4">
      <c r="B145">
        <v>143</v>
      </c>
      <c r="C145" s="7" t="s">
        <v>263</v>
      </c>
      <c r="D145" t="s">
        <v>264</v>
      </c>
    </row>
    <row r="146" spans="2:4">
      <c r="B146">
        <v>144</v>
      </c>
      <c r="C146" s="17" t="s">
        <v>265</v>
      </c>
      <c r="D146" t="s">
        <v>266</v>
      </c>
    </row>
    <row r="147" spans="2:4">
      <c r="B147">
        <v>145</v>
      </c>
      <c r="C147" s="17" t="s">
        <v>267</v>
      </c>
      <c r="D147" t="s">
        <v>268</v>
      </c>
    </row>
    <row r="148" spans="2:4">
      <c r="B148">
        <v>146</v>
      </c>
      <c r="C148" s="18" t="s">
        <v>269</v>
      </c>
      <c r="D148" t="s">
        <v>270</v>
      </c>
    </row>
    <row r="149" spans="2:4">
      <c r="B149">
        <v>147</v>
      </c>
      <c r="C149" s="7" t="s">
        <v>271</v>
      </c>
      <c r="D149" t="s">
        <v>96</v>
      </c>
    </row>
    <row r="150" spans="2:4">
      <c r="B150">
        <v>148</v>
      </c>
      <c r="C150" s="7" t="s">
        <v>272</v>
      </c>
      <c r="D150" t="s">
        <v>273</v>
      </c>
    </row>
    <row r="151" spans="2:4">
      <c r="B151">
        <v>149</v>
      </c>
      <c r="C151" s="7" t="s">
        <v>274</v>
      </c>
      <c r="D151" t="s">
        <v>275</v>
      </c>
    </row>
    <row r="152" spans="2:4">
      <c r="B152">
        <v>150</v>
      </c>
      <c r="C152" s="18" t="s">
        <v>276</v>
      </c>
      <c r="D152" t="s">
        <v>277</v>
      </c>
    </row>
    <row r="153" spans="2:4">
      <c r="B153">
        <v>151</v>
      </c>
      <c r="C153" s="19" t="s">
        <v>278</v>
      </c>
      <c r="D153" t="s">
        <v>279</v>
      </c>
    </row>
    <row r="154" spans="2:4">
      <c r="B154">
        <v>152</v>
      </c>
      <c r="C154" s="7" t="s">
        <v>280</v>
      </c>
      <c r="D154" t="s">
        <v>281</v>
      </c>
    </row>
    <row r="155" spans="2:4">
      <c r="B155">
        <v>153</v>
      </c>
      <c r="C155" s="7" t="s">
        <v>282</v>
      </c>
      <c r="D155" t="s">
        <v>283</v>
      </c>
    </row>
    <row r="156" spans="2:4">
      <c r="B156">
        <v>154</v>
      </c>
      <c r="C156" s="7" t="s">
        <v>284</v>
      </c>
      <c r="D156" t="s">
        <v>285</v>
      </c>
    </row>
    <row r="157" spans="2:4">
      <c r="B157">
        <v>155</v>
      </c>
      <c r="C157" s="7" t="s">
        <v>286</v>
      </c>
      <c r="D157" t="s">
        <v>287</v>
      </c>
    </row>
    <row r="158" spans="2:4">
      <c r="B158">
        <v>156</v>
      </c>
      <c r="C158" s="7" t="s">
        <v>288</v>
      </c>
      <c r="D158" t="s">
        <v>289</v>
      </c>
    </row>
    <row r="159" spans="2:4">
      <c r="B159">
        <v>157</v>
      </c>
      <c r="C159" s="7" t="s">
        <v>290</v>
      </c>
      <c r="D159" t="s">
        <v>291</v>
      </c>
    </row>
    <row r="160" spans="2:4">
      <c r="B160">
        <v>158</v>
      </c>
      <c r="C160" s="7" t="s">
        <v>292</v>
      </c>
      <c r="D160" t="s">
        <v>293</v>
      </c>
    </row>
    <row r="161" spans="2:5">
      <c r="B161">
        <v>159</v>
      </c>
      <c r="C161" s="20" t="s">
        <v>294</v>
      </c>
      <c r="D161" t="s">
        <v>295</v>
      </c>
    </row>
    <row r="162" spans="2:5">
      <c r="B162">
        <v>160</v>
      </c>
      <c r="C162" s="20" t="s">
        <v>296</v>
      </c>
      <c r="D162" t="s">
        <v>297</v>
      </c>
    </row>
    <row r="163" spans="2:5">
      <c r="B163">
        <v>161</v>
      </c>
      <c r="C163" s="7" t="s">
        <v>49</v>
      </c>
      <c r="D163" t="s">
        <v>50</v>
      </c>
    </row>
    <row r="164" spans="2:5">
      <c r="B164">
        <v>162</v>
      </c>
      <c r="C164" s="7" t="s">
        <v>298</v>
      </c>
      <c r="D164" t="s">
        <v>299</v>
      </c>
    </row>
    <row r="165" spans="2:5" ht="15">
      <c r="B165">
        <v>163</v>
      </c>
      <c r="C165" s="7" t="s">
        <v>300</v>
      </c>
      <c r="D165" t="s">
        <v>301</v>
      </c>
      <c r="E165" s="21"/>
    </row>
    <row r="166" spans="2:5">
      <c r="B166">
        <v>164</v>
      </c>
      <c r="C166" t="s">
        <v>302</v>
      </c>
      <c r="D166" t="s">
        <v>303</v>
      </c>
    </row>
    <row r="167" spans="2:5">
      <c r="B167">
        <v>165</v>
      </c>
      <c r="C167" s="22" t="s">
        <v>304</v>
      </c>
      <c r="D167" t="s">
        <v>305</v>
      </c>
    </row>
    <row r="168" spans="2:5">
      <c r="B168">
        <v>166</v>
      </c>
      <c r="C168" s="9" t="s">
        <v>298</v>
      </c>
      <c r="D168" t="s">
        <v>299</v>
      </c>
    </row>
    <row r="169" spans="2:5">
      <c r="B169">
        <v>167</v>
      </c>
      <c r="C169" t="s">
        <v>176</v>
      </c>
      <c r="D169" t="s">
        <v>177</v>
      </c>
    </row>
    <row r="170" spans="2:5">
      <c r="B170">
        <v>168</v>
      </c>
      <c r="C170" t="s">
        <v>178</v>
      </c>
      <c r="D170" t="s">
        <v>179</v>
      </c>
    </row>
    <row r="171" spans="2:5">
      <c r="B171">
        <v>169</v>
      </c>
      <c r="C171" t="s">
        <v>180</v>
      </c>
      <c r="D171" t="s">
        <v>181</v>
      </c>
    </row>
    <row r="172" spans="2:5">
      <c r="B172">
        <v>170</v>
      </c>
      <c r="C172" t="s">
        <v>182</v>
      </c>
      <c r="D172" t="s">
        <v>183</v>
      </c>
    </row>
    <row r="173" spans="2:5">
      <c r="B173">
        <v>171</v>
      </c>
      <c r="C173" t="s">
        <v>306</v>
      </c>
      <c r="D173" t="s">
        <v>307</v>
      </c>
    </row>
    <row r="174" spans="2:5">
      <c r="B174">
        <v>172</v>
      </c>
      <c r="C174" t="s">
        <v>163</v>
      </c>
      <c r="D174" t="s">
        <v>164</v>
      </c>
    </row>
    <row r="175" spans="2:5">
      <c r="B175">
        <v>173</v>
      </c>
      <c r="C175" t="s">
        <v>308</v>
      </c>
      <c r="D175" s="23" t="s">
        <v>309</v>
      </c>
    </row>
    <row r="176" spans="2:5">
      <c r="B176">
        <v>174</v>
      </c>
      <c r="C176" t="s">
        <v>310</v>
      </c>
      <c r="D176" s="23" t="s">
        <v>311</v>
      </c>
    </row>
    <row r="177" spans="2:4">
      <c r="B177">
        <v>175</v>
      </c>
      <c r="C177" s="24" t="s">
        <v>18</v>
      </c>
      <c r="D177" t="s">
        <v>19</v>
      </c>
    </row>
    <row r="178" spans="2:4">
      <c r="B178">
        <v>176</v>
      </c>
      <c r="C178" s="24" t="s">
        <v>312</v>
      </c>
      <c r="D178" s="25" t="s">
        <v>313</v>
      </c>
    </row>
    <row r="179" spans="2:4">
      <c r="B179">
        <v>177</v>
      </c>
      <c r="C179" s="24" t="s">
        <v>314</v>
      </c>
      <c r="D179" t="s">
        <v>315</v>
      </c>
    </row>
    <row r="180" spans="2:4">
      <c r="B180">
        <v>178</v>
      </c>
      <c r="C180" s="24" t="s">
        <v>316</v>
      </c>
      <c r="D180" t="s">
        <v>317</v>
      </c>
    </row>
    <row r="181" spans="2:4">
      <c r="B181">
        <v>179</v>
      </c>
      <c r="C181" s="24" t="s">
        <v>318</v>
      </c>
      <c r="D181" t="s">
        <v>319</v>
      </c>
    </row>
    <row r="182" spans="2:4">
      <c r="B182">
        <v>180</v>
      </c>
      <c r="C182" s="24" t="s">
        <v>320</v>
      </c>
      <c r="D182" t="s">
        <v>321</v>
      </c>
    </row>
    <row r="183" spans="2:4">
      <c r="B183">
        <v>181</v>
      </c>
      <c r="C183" s="24" t="s">
        <v>29</v>
      </c>
      <c r="D183" t="s">
        <v>29</v>
      </c>
    </row>
    <row r="184" spans="2:4">
      <c r="B184">
        <v>182</v>
      </c>
      <c r="C184" s="24" t="s">
        <v>31</v>
      </c>
      <c r="D184" t="s">
        <v>31</v>
      </c>
    </row>
    <row r="185" spans="2:4">
      <c r="B185">
        <v>183</v>
      </c>
      <c r="C185" s="24" t="s">
        <v>32</v>
      </c>
      <c r="D185" t="s">
        <v>33</v>
      </c>
    </row>
    <row r="186" spans="2:4">
      <c r="B186">
        <v>184</v>
      </c>
      <c r="C186" t="s">
        <v>322</v>
      </c>
      <c r="D186" t="s">
        <v>323</v>
      </c>
    </row>
    <row r="187" spans="2:4">
      <c r="B187">
        <v>185</v>
      </c>
      <c r="C187" t="s">
        <v>324</v>
      </c>
      <c r="D187" t="s">
        <v>325</v>
      </c>
    </row>
    <row r="188" spans="2:4">
      <c r="B188">
        <v>186</v>
      </c>
      <c r="C188" t="s">
        <v>326</v>
      </c>
      <c r="D188" t="s">
        <v>327</v>
      </c>
    </row>
    <row r="189" spans="2:4">
      <c r="B189">
        <v>187</v>
      </c>
      <c r="C189" t="s">
        <v>328</v>
      </c>
      <c r="D189" t="s">
        <v>275</v>
      </c>
    </row>
    <row r="190" spans="2:4">
      <c r="B190">
        <v>188</v>
      </c>
      <c r="C190" s="12" t="s">
        <v>329</v>
      </c>
    </row>
    <row r="191" spans="2:4">
      <c r="B191">
        <v>189</v>
      </c>
      <c r="C191" s="12" t="s">
        <v>330</v>
      </c>
    </row>
    <row r="192" spans="2:4">
      <c r="B192">
        <v>190</v>
      </c>
      <c r="C192" s="12" t="s">
        <v>331</v>
      </c>
    </row>
    <row r="193" spans="2:4">
      <c r="B193">
        <v>191</v>
      </c>
      <c r="C193" s="12" t="s">
        <v>208</v>
      </c>
      <c r="D193" t="s">
        <v>209</v>
      </c>
    </row>
    <row r="194" spans="2:4">
      <c r="B194">
        <v>192</v>
      </c>
      <c r="C194" s="12" t="s">
        <v>210</v>
      </c>
    </row>
    <row r="195" spans="2:4">
      <c r="B195">
        <v>193</v>
      </c>
      <c r="C195" s="12" t="s">
        <v>214</v>
      </c>
    </row>
    <row r="196" spans="2:4">
      <c r="B196">
        <v>194</v>
      </c>
      <c r="C196" s="13" t="s">
        <v>216</v>
      </c>
    </row>
    <row r="197" spans="2:4">
      <c r="B197">
        <v>195</v>
      </c>
      <c r="C197" s="12" t="s">
        <v>332</v>
      </c>
    </row>
    <row r="198" spans="2:4">
      <c r="B198">
        <v>196</v>
      </c>
      <c r="C198" s="12" t="s">
        <v>333</v>
      </c>
    </row>
    <row r="199" spans="2:4">
      <c r="B199">
        <v>197</v>
      </c>
      <c r="C199" s="12" t="s">
        <v>212</v>
      </c>
    </row>
    <row r="200" spans="2:4">
      <c r="B200">
        <v>198</v>
      </c>
      <c r="C200" s="12" t="s">
        <v>204</v>
      </c>
    </row>
    <row r="201" spans="2:4">
      <c r="B201">
        <v>199</v>
      </c>
      <c r="C201" s="12" t="s">
        <v>334</v>
      </c>
    </row>
    <row r="202" spans="2:4">
      <c r="B202">
        <v>200</v>
      </c>
      <c r="C202" s="12" t="s">
        <v>202</v>
      </c>
    </row>
    <row r="203" spans="2:4">
      <c r="B203">
        <v>201</v>
      </c>
      <c r="C203" s="12" t="s">
        <v>335</v>
      </c>
    </row>
    <row r="204" spans="2:4">
      <c r="B204">
        <v>202</v>
      </c>
      <c r="C204" s="13" t="s">
        <v>336</v>
      </c>
    </row>
    <row r="205" spans="2:4">
      <c r="B205">
        <v>203</v>
      </c>
      <c r="C205" s="12" t="s">
        <v>337</v>
      </c>
      <c r="D205" t="s">
        <v>338</v>
      </c>
    </row>
    <row r="206" spans="2:4">
      <c r="B206">
        <v>204</v>
      </c>
      <c r="C206" s="12" t="s">
        <v>339</v>
      </c>
      <c r="D206" t="s">
        <v>339</v>
      </c>
    </row>
    <row r="207" spans="2:4">
      <c r="B207">
        <v>205</v>
      </c>
      <c r="C207" s="12" t="s">
        <v>340</v>
      </c>
      <c r="D207" s="12" t="s">
        <v>341</v>
      </c>
    </row>
    <row r="208" spans="2:4">
      <c r="B208">
        <v>206</v>
      </c>
      <c r="C208" t="s">
        <v>342</v>
      </c>
      <c r="D208" t="s">
        <v>343</v>
      </c>
    </row>
    <row r="209" spans="2:8">
      <c r="B209">
        <v>207</v>
      </c>
      <c r="C209" t="s">
        <v>344</v>
      </c>
      <c r="D209" t="s">
        <v>345</v>
      </c>
    </row>
    <row r="210" spans="2:8">
      <c r="B210">
        <v>208</v>
      </c>
      <c r="C210" s="12" t="s">
        <v>346</v>
      </c>
      <c r="D210" t="s">
        <v>347</v>
      </c>
    </row>
    <row r="211" spans="2:8">
      <c r="B211">
        <v>209</v>
      </c>
      <c r="C211" s="12" t="s">
        <v>202</v>
      </c>
      <c r="D211" t="s">
        <v>203</v>
      </c>
    </row>
    <row r="212" spans="2:8">
      <c r="B212">
        <v>210</v>
      </c>
      <c r="C212" s="12" t="s">
        <v>348</v>
      </c>
      <c r="D212" t="s">
        <v>349</v>
      </c>
    </row>
    <row r="213" spans="2:8">
      <c r="B213">
        <v>211</v>
      </c>
      <c r="C213" s="12" t="s">
        <v>350</v>
      </c>
      <c r="D213" t="s">
        <v>351</v>
      </c>
    </row>
    <row r="214" spans="2:8">
      <c r="B214">
        <v>212</v>
      </c>
      <c r="C214" s="12" t="s">
        <v>352</v>
      </c>
      <c r="D214" t="s">
        <v>353</v>
      </c>
    </row>
    <row r="215" spans="2:8">
      <c r="B215">
        <v>213</v>
      </c>
      <c r="C215" s="12" t="s">
        <v>354</v>
      </c>
      <c r="D215" t="s">
        <v>355</v>
      </c>
    </row>
    <row r="216" spans="2:8">
      <c r="B216">
        <v>214</v>
      </c>
      <c r="C216" s="12" t="s">
        <v>208</v>
      </c>
      <c r="D216" t="s">
        <v>209</v>
      </c>
    </row>
    <row r="217" spans="2:8">
      <c r="B217">
        <v>215</v>
      </c>
      <c r="C217" s="12" t="s">
        <v>214</v>
      </c>
      <c r="D217" t="s">
        <v>356</v>
      </c>
    </row>
    <row r="218" spans="2:8">
      <c r="B218">
        <v>216</v>
      </c>
      <c r="C218" s="12" t="s">
        <v>335</v>
      </c>
      <c r="D218" t="s">
        <v>357</v>
      </c>
    </row>
    <row r="219" spans="2:8">
      <c r="B219">
        <v>217</v>
      </c>
      <c r="C219" s="12" t="s">
        <v>358</v>
      </c>
      <c r="D219" t="s">
        <v>338</v>
      </c>
    </row>
    <row r="220" spans="2:8" ht="15" customHeight="1">
      <c r="B220">
        <v>218</v>
      </c>
      <c r="C220" s="12" t="s">
        <v>359</v>
      </c>
      <c r="D220" s="12" t="s">
        <v>360</v>
      </c>
      <c r="E220" s="12"/>
      <c r="F220" s="12"/>
      <c r="G220" s="12"/>
      <c r="H220" s="12"/>
    </row>
    <row r="221" spans="2:8" ht="15" customHeight="1">
      <c r="B221">
        <v>219</v>
      </c>
      <c r="C221" t="s">
        <v>361</v>
      </c>
      <c r="D221" t="s">
        <v>362</v>
      </c>
    </row>
    <row r="222" spans="2:8">
      <c r="B222">
        <v>220</v>
      </c>
      <c r="C222" t="s">
        <v>363</v>
      </c>
      <c r="D222" t="s">
        <v>364</v>
      </c>
    </row>
    <row r="223" spans="2:8">
      <c r="B223">
        <v>221</v>
      </c>
      <c r="C223" t="s">
        <v>365</v>
      </c>
      <c r="D223" t="s">
        <v>366</v>
      </c>
    </row>
    <row r="224" spans="2:8">
      <c r="B224">
        <v>222</v>
      </c>
      <c r="C224" t="s">
        <v>367</v>
      </c>
      <c r="D224" t="s">
        <v>367</v>
      </c>
    </row>
    <row r="225" spans="2:4">
      <c r="B225">
        <v>223</v>
      </c>
      <c r="C225" t="s">
        <v>368</v>
      </c>
      <c r="D225" t="s">
        <v>369</v>
      </c>
    </row>
    <row r="226" spans="2:4">
      <c r="B226">
        <v>224</v>
      </c>
      <c r="C226" t="s">
        <v>370</v>
      </c>
      <c r="D226" t="s">
        <v>371</v>
      </c>
    </row>
    <row r="227" spans="2:4">
      <c r="B227">
        <v>225</v>
      </c>
      <c r="C227" t="s">
        <v>372</v>
      </c>
      <c r="D227" t="s">
        <v>373</v>
      </c>
    </row>
    <row r="228" spans="2:4">
      <c r="B228">
        <v>226</v>
      </c>
      <c r="C228" t="s">
        <v>374</v>
      </c>
      <c r="D228" t="s">
        <v>375</v>
      </c>
    </row>
    <row r="229" spans="2:4">
      <c r="B229">
        <v>227</v>
      </c>
      <c r="C229" s="11" t="s">
        <v>192</v>
      </c>
      <c r="D229" t="s">
        <v>193</v>
      </c>
    </row>
    <row r="230" spans="2:4">
      <c r="B230">
        <v>228</v>
      </c>
      <c r="C230" t="s">
        <v>376</v>
      </c>
      <c r="D230" t="s">
        <v>377</v>
      </c>
    </row>
    <row r="231" spans="2:4">
      <c r="B231">
        <v>229</v>
      </c>
      <c r="C231" t="s">
        <v>378</v>
      </c>
      <c r="D231" t="s">
        <v>379</v>
      </c>
    </row>
    <row r="232" spans="2:4">
      <c r="B232">
        <v>230</v>
      </c>
      <c r="C232" s="13" t="s">
        <v>7</v>
      </c>
      <c r="D232" t="s">
        <v>8</v>
      </c>
    </row>
    <row r="233" spans="2:4">
      <c r="B233">
        <v>231</v>
      </c>
      <c r="C233" s="12" t="s">
        <v>380</v>
      </c>
      <c r="D233" t="s">
        <v>381</v>
      </c>
    </row>
    <row r="234" spans="2:4">
      <c r="B234">
        <v>232</v>
      </c>
      <c r="C234" s="12" t="s">
        <v>16</v>
      </c>
      <c r="D234" t="s">
        <v>17</v>
      </c>
    </row>
    <row r="235" spans="2:4">
      <c r="B235">
        <v>233</v>
      </c>
      <c r="C235" s="12" t="s">
        <v>382</v>
      </c>
      <c r="D235" t="s">
        <v>383</v>
      </c>
    </row>
    <row r="236" spans="2:4">
      <c r="B236">
        <v>234</v>
      </c>
      <c r="C236" s="12" t="s">
        <v>384</v>
      </c>
      <c r="D236" t="s">
        <v>385</v>
      </c>
    </row>
    <row r="237" spans="2:4">
      <c r="B237">
        <v>235</v>
      </c>
      <c r="C237" s="12" t="s">
        <v>22</v>
      </c>
      <c r="D237" t="s">
        <v>22</v>
      </c>
    </row>
    <row r="238" spans="2:4">
      <c r="B238">
        <v>236</v>
      </c>
      <c r="C238" s="12" t="s">
        <v>386</v>
      </c>
      <c r="D238" t="s">
        <v>387</v>
      </c>
    </row>
    <row r="239" spans="2:4">
      <c r="B239">
        <v>237</v>
      </c>
      <c r="C239" s="12" t="s">
        <v>24</v>
      </c>
      <c r="D239" t="s">
        <v>24</v>
      </c>
    </row>
    <row r="240" spans="2:4">
      <c r="B240">
        <v>238</v>
      </c>
      <c r="C240" s="12" t="s">
        <v>388</v>
      </c>
      <c r="D240" t="s">
        <v>28</v>
      </c>
    </row>
    <row r="241" spans="2:4">
      <c r="B241">
        <v>239</v>
      </c>
      <c r="C241" s="12" t="s">
        <v>389</v>
      </c>
      <c r="D241" t="s">
        <v>390</v>
      </c>
    </row>
    <row r="242" spans="2:4">
      <c r="B242">
        <v>240</v>
      </c>
      <c r="C242" s="12" t="s">
        <v>391</v>
      </c>
      <c r="D242" t="s">
        <v>392</v>
      </c>
    </row>
    <row r="243" spans="2:4">
      <c r="B243">
        <v>241</v>
      </c>
      <c r="C243" s="12" t="s">
        <v>393</v>
      </c>
      <c r="D243" t="s">
        <v>394</v>
      </c>
    </row>
    <row r="244" spans="2:4">
      <c r="B244">
        <v>242</v>
      </c>
      <c r="C244" s="12" t="s">
        <v>395</v>
      </c>
      <c r="D244" t="s">
        <v>396</v>
      </c>
    </row>
    <row r="245" spans="2:4">
      <c r="B245">
        <v>243</v>
      </c>
      <c r="C245" t="s">
        <v>397</v>
      </c>
      <c r="D245" t="s">
        <v>398</v>
      </c>
    </row>
    <row r="246" spans="2:4">
      <c r="B246">
        <v>244</v>
      </c>
      <c r="C246" t="s">
        <v>399</v>
      </c>
      <c r="D246" t="s">
        <v>400</v>
      </c>
    </row>
    <row r="247" spans="2:4" ht="15.5">
      <c r="B247">
        <v>245</v>
      </c>
      <c r="C247" s="6" t="s">
        <v>401</v>
      </c>
      <c r="D247" s="6" t="s">
        <v>402</v>
      </c>
    </row>
    <row r="248" spans="2:4">
      <c r="B248">
        <v>246</v>
      </c>
      <c r="C248" s="12" t="s">
        <v>403</v>
      </c>
      <c r="D248" t="s">
        <v>403</v>
      </c>
    </row>
    <row r="249" spans="2:4">
      <c r="B249">
        <v>247</v>
      </c>
      <c r="C249" t="s">
        <v>404</v>
      </c>
      <c r="D249" t="s">
        <v>405</v>
      </c>
    </row>
    <row r="250" spans="2:4">
      <c r="B250">
        <v>248</v>
      </c>
      <c r="C250" t="s">
        <v>406</v>
      </c>
      <c r="D250" t="s">
        <v>407</v>
      </c>
    </row>
    <row r="251" spans="2:4">
      <c r="B251">
        <v>249</v>
      </c>
      <c r="C251" t="s">
        <v>408</v>
      </c>
      <c r="D251" t="s">
        <v>409</v>
      </c>
    </row>
    <row r="252" spans="2:4">
      <c r="B252">
        <v>250</v>
      </c>
      <c r="C252" t="s">
        <v>410</v>
      </c>
      <c r="D252" t="s">
        <v>411</v>
      </c>
    </row>
    <row r="253" spans="2:4">
      <c r="B253">
        <v>251</v>
      </c>
      <c r="C253" t="s">
        <v>412</v>
      </c>
      <c r="D253" t="s">
        <v>413</v>
      </c>
    </row>
    <row r="254" spans="2:4">
      <c r="B254">
        <v>252</v>
      </c>
      <c r="C254" t="s">
        <v>414</v>
      </c>
      <c r="D254" t="s">
        <v>415</v>
      </c>
    </row>
    <row r="255" spans="2:4">
      <c r="B255">
        <v>253</v>
      </c>
      <c r="C255" t="s">
        <v>416</v>
      </c>
      <c r="D255" t="s">
        <v>417</v>
      </c>
    </row>
    <row r="256" spans="2:4">
      <c r="B256">
        <v>254</v>
      </c>
      <c r="C256" t="s">
        <v>418</v>
      </c>
      <c r="D256" t="s">
        <v>419</v>
      </c>
    </row>
    <row r="257" spans="2:4">
      <c r="B257">
        <v>255</v>
      </c>
      <c r="C257" t="s">
        <v>420</v>
      </c>
      <c r="D257" t="s">
        <v>421</v>
      </c>
    </row>
    <row r="258" spans="2:4">
      <c r="B258">
        <v>256</v>
      </c>
      <c r="C258" t="s">
        <v>422</v>
      </c>
      <c r="D258" t="s">
        <v>423</v>
      </c>
    </row>
    <row r="259" spans="2:4">
      <c r="B259">
        <v>257</v>
      </c>
      <c r="C259" t="s">
        <v>424</v>
      </c>
      <c r="D259" t="s">
        <v>425</v>
      </c>
    </row>
    <row r="260" spans="2:4">
      <c r="B260">
        <v>258</v>
      </c>
      <c r="C260" t="s">
        <v>426</v>
      </c>
      <c r="D260" t="s">
        <v>427</v>
      </c>
    </row>
    <row r="261" spans="2:4">
      <c r="B261">
        <v>259</v>
      </c>
      <c r="C261" t="s">
        <v>428</v>
      </c>
      <c r="D261" t="s">
        <v>429</v>
      </c>
    </row>
    <row r="262" spans="2:4">
      <c r="B262">
        <v>260</v>
      </c>
      <c r="C262" t="s">
        <v>430</v>
      </c>
      <c r="D262" t="s">
        <v>431</v>
      </c>
    </row>
    <row r="263" spans="2:4">
      <c r="B263">
        <v>261</v>
      </c>
      <c r="C263" t="s">
        <v>432</v>
      </c>
      <c r="D263" t="s">
        <v>433</v>
      </c>
    </row>
    <row r="264" spans="2:4">
      <c r="B264">
        <v>262</v>
      </c>
      <c r="C264" t="s">
        <v>434</v>
      </c>
      <c r="D264" t="s">
        <v>435</v>
      </c>
    </row>
    <row r="265" spans="2:4">
      <c r="B265">
        <v>263</v>
      </c>
      <c r="C265" t="s">
        <v>436</v>
      </c>
      <c r="D265" t="s">
        <v>437</v>
      </c>
    </row>
    <row r="266" spans="2:4">
      <c r="B266">
        <v>264</v>
      </c>
      <c r="C266" t="s">
        <v>438</v>
      </c>
      <c r="D266" t="s">
        <v>439</v>
      </c>
    </row>
    <row r="267" spans="2:4" ht="15" customHeight="1">
      <c r="B267">
        <v>265</v>
      </c>
      <c r="C267" t="s">
        <v>440</v>
      </c>
      <c r="D267" t="s">
        <v>441</v>
      </c>
    </row>
    <row r="268" spans="2:4">
      <c r="B268">
        <v>266</v>
      </c>
      <c r="C268" t="s">
        <v>442</v>
      </c>
      <c r="D268" t="s">
        <v>443</v>
      </c>
    </row>
    <row r="269" spans="2:4">
      <c r="B269">
        <v>267</v>
      </c>
      <c r="C269" t="s">
        <v>444</v>
      </c>
      <c r="D269" t="s">
        <v>445</v>
      </c>
    </row>
    <row r="270" spans="2:4">
      <c r="B270">
        <v>268</v>
      </c>
      <c r="C270" t="s">
        <v>446</v>
      </c>
      <c r="D270" t="s">
        <v>447</v>
      </c>
    </row>
    <row r="271" spans="2:4">
      <c r="B271">
        <v>269</v>
      </c>
      <c r="C271" t="s">
        <v>448</v>
      </c>
      <c r="D271" t="s">
        <v>449</v>
      </c>
    </row>
    <row r="272" spans="2:4">
      <c r="B272">
        <v>270</v>
      </c>
      <c r="C272" t="s">
        <v>450</v>
      </c>
      <c r="D272" t="s">
        <v>451</v>
      </c>
    </row>
    <row r="273" spans="2:4">
      <c r="B273">
        <v>271</v>
      </c>
      <c r="C273" t="s">
        <v>452</v>
      </c>
      <c r="D273" t="s">
        <v>453</v>
      </c>
    </row>
    <row r="274" spans="2:4">
      <c r="B274">
        <v>272</v>
      </c>
      <c r="C274" t="s">
        <v>454</v>
      </c>
      <c r="D274" t="s">
        <v>455</v>
      </c>
    </row>
    <row r="275" spans="2:4">
      <c r="B275">
        <v>273</v>
      </c>
      <c r="C275" s="26" t="s">
        <v>456</v>
      </c>
      <c r="D275" s="26" t="s">
        <v>457</v>
      </c>
    </row>
    <row r="276" spans="2:4" ht="15.5">
      <c r="B276">
        <v>274</v>
      </c>
      <c r="C276" s="27" t="s">
        <v>458</v>
      </c>
      <c r="D276" t="s">
        <v>459</v>
      </c>
    </row>
    <row r="277" spans="2:4">
      <c r="B277">
        <v>275</v>
      </c>
      <c r="C277" s="27" t="s">
        <v>460</v>
      </c>
      <c r="D277" t="s">
        <v>461</v>
      </c>
    </row>
    <row r="278" spans="2:4">
      <c r="B278">
        <v>276</v>
      </c>
      <c r="C278" s="27" t="s">
        <v>462</v>
      </c>
      <c r="D278" t="s">
        <v>463</v>
      </c>
    </row>
    <row r="279" spans="2:4">
      <c r="B279">
        <v>277</v>
      </c>
      <c r="C279" s="27" t="s">
        <v>464</v>
      </c>
      <c r="D279" t="s">
        <v>465</v>
      </c>
    </row>
    <row r="280" spans="2:4">
      <c r="B280">
        <v>278</v>
      </c>
      <c r="C280" s="27" t="s">
        <v>466</v>
      </c>
      <c r="D280" t="s">
        <v>467</v>
      </c>
    </row>
    <row r="281" spans="2:4">
      <c r="B281">
        <v>279</v>
      </c>
      <c r="C281" s="27" t="s">
        <v>468</v>
      </c>
      <c r="D281" t="s">
        <v>469</v>
      </c>
    </row>
    <row r="282" spans="2:4" ht="15.5">
      <c r="B282">
        <v>280</v>
      </c>
      <c r="C282" s="6" t="s">
        <v>470</v>
      </c>
      <c r="D282" s="6" t="s">
        <v>470</v>
      </c>
    </row>
    <row r="283" spans="2:4">
      <c r="B283">
        <v>281</v>
      </c>
      <c r="C283" s="27" t="s">
        <v>471</v>
      </c>
      <c r="D283" t="s">
        <v>472</v>
      </c>
    </row>
    <row r="284" spans="2:4" ht="15.5">
      <c r="B284">
        <v>282</v>
      </c>
      <c r="C284" s="6" t="s">
        <v>473</v>
      </c>
      <c r="D284" t="s">
        <v>474</v>
      </c>
    </row>
    <row r="285" spans="2:4" ht="15.5">
      <c r="B285">
        <v>283</v>
      </c>
      <c r="C285" s="6" t="s">
        <v>27</v>
      </c>
      <c r="D285" s="6" t="s">
        <v>475</v>
      </c>
    </row>
    <row r="286" spans="2:4" ht="15.5">
      <c r="B286">
        <v>284</v>
      </c>
      <c r="C286" s="6" t="s">
        <v>476</v>
      </c>
      <c r="D286" t="s">
        <v>477</v>
      </c>
    </row>
    <row r="287" spans="2:4" ht="15.5">
      <c r="B287">
        <v>285</v>
      </c>
      <c r="C287" s="6" t="s">
        <v>478</v>
      </c>
      <c r="D287" s="12" t="s">
        <v>479</v>
      </c>
    </row>
    <row r="288" spans="2:4" ht="15.5">
      <c r="B288">
        <v>286</v>
      </c>
      <c r="C288" s="6" t="s">
        <v>480</v>
      </c>
      <c r="D288" s="12" t="s">
        <v>481</v>
      </c>
    </row>
    <row r="289" spans="2:11" ht="15.5">
      <c r="B289">
        <v>287</v>
      </c>
      <c r="C289" s="6" t="s">
        <v>482</v>
      </c>
      <c r="D289" s="13" t="s">
        <v>483</v>
      </c>
    </row>
    <row r="290" spans="2:11" ht="15.5">
      <c r="B290">
        <v>288</v>
      </c>
      <c r="C290" s="6" t="s">
        <v>484</v>
      </c>
      <c r="D290" s="13" t="s">
        <v>485</v>
      </c>
    </row>
    <row r="291" spans="2:11" ht="15.5">
      <c r="B291">
        <v>289</v>
      </c>
      <c r="C291" s="6" t="s">
        <v>486</v>
      </c>
      <c r="D291" s="12" t="s">
        <v>487</v>
      </c>
    </row>
    <row r="292" spans="2:11" ht="15.5">
      <c r="B292">
        <v>290</v>
      </c>
      <c r="C292" s="6" t="s">
        <v>488</v>
      </c>
      <c r="D292" s="12" t="s">
        <v>489</v>
      </c>
    </row>
    <row r="293" spans="2:11" ht="15.5">
      <c r="B293">
        <v>291</v>
      </c>
      <c r="C293" s="6" t="s">
        <v>490</v>
      </c>
      <c r="D293" s="13" t="s">
        <v>491</v>
      </c>
    </row>
    <row r="294" spans="2:11" ht="15.5">
      <c r="B294">
        <v>292</v>
      </c>
      <c r="C294" s="6" t="s">
        <v>492</v>
      </c>
      <c r="D294" s="12" t="s">
        <v>493</v>
      </c>
    </row>
    <row r="295" spans="2:11" ht="15.5">
      <c r="B295">
        <v>293</v>
      </c>
      <c r="C295" s="6" t="s">
        <v>494</v>
      </c>
      <c r="D295" s="12" t="s">
        <v>495</v>
      </c>
    </row>
    <row r="296" spans="2:11" ht="15.5">
      <c r="B296">
        <v>294</v>
      </c>
      <c r="C296" s="6" t="s">
        <v>496</v>
      </c>
      <c r="D296" s="13" t="s">
        <v>497</v>
      </c>
    </row>
    <row r="297" spans="2:11" ht="15.5">
      <c r="B297">
        <v>295</v>
      </c>
      <c r="C297" s="6" t="s">
        <v>498</v>
      </c>
      <c r="D297" s="6" t="s">
        <v>499</v>
      </c>
    </row>
    <row r="298" spans="2:11">
      <c r="B298">
        <v>296</v>
      </c>
      <c r="C298" s="12" t="s">
        <v>500</v>
      </c>
      <c r="D298" t="s">
        <v>501</v>
      </c>
    </row>
    <row r="299" spans="2:11">
      <c r="B299">
        <v>297</v>
      </c>
      <c r="C299" t="s">
        <v>502</v>
      </c>
      <c r="D299" t="s">
        <v>503</v>
      </c>
      <c r="E299" s="28"/>
      <c r="F299" s="28"/>
      <c r="G299" s="28"/>
      <c r="H299" s="28"/>
      <c r="I299" s="28"/>
      <c r="J299" s="28"/>
      <c r="K299" s="28"/>
    </row>
    <row r="300" spans="2:11">
      <c r="B300">
        <v>298</v>
      </c>
      <c r="C300" t="s">
        <v>504</v>
      </c>
      <c r="D300" t="s">
        <v>505</v>
      </c>
    </row>
    <row r="301" spans="2:11" ht="15.5">
      <c r="B301">
        <v>299</v>
      </c>
      <c r="C301" s="6" t="s">
        <v>506</v>
      </c>
      <c r="D301" t="s">
        <v>507</v>
      </c>
    </row>
    <row r="302" spans="2:11" ht="15.5">
      <c r="B302">
        <v>300</v>
      </c>
      <c r="C302" s="6" t="s">
        <v>508</v>
      </c>
      <c r="D302" s="6" t="s">
        <v>509</v>
      </c>
    </row>
    <row r="303" spans="2:11">
      <c r="B303">
        <v>301</v>
      </c>
      <c r="C303" t="s">
        <v>510</v>
      </c>
      <c r="D303" t="s">
        <v>511</v>
      </c>
    </row>
    <row r="304" spans="2:11">
      <c r="B304">
        <v>302</v>
      </c>
      <c r="C304" t="s">
        <v>512</v>
      </c>
      <c r="D304" t="s">
        <v>513</v>
      </c>
    </row>
    <row r="305" spans="2:4" ht="15.5">
      <c r="B305">
        <v>303</v>
      </c>
      <c r="C305" s="29" t="s">
        <v>514</v>
      </c>
      <c r="D305" s="29" t="s">
        <v>515</v>
      </c>
    </row>
    <row r="306" spans="2:4" ht="15.5">
      <c r="B306">
        <v>304</v>
      </c>
      <c r="C306" s="27" t="s">
        <v>516</v>
      </c>
      <c r="D306" t="s">
        <v>517</v>
      </c>
    </row>
    <row r="307" spans="2:4">
      <c r="B307">
        <v>305</v>
      </c>
      <c r="C307" t="s">
        <v>518</v>
      </c>
      <c r="D307" t="s">
        <v>519</v>
      </c>
    </row>
    <row r="308" spans="2:4">
      <c r="B308">
        <v>306</v>
      </c>
      <c r="C308" t="s">
        <v>520</v>
      </c>
      <c r="D308" t="s">
        <v>521</v>
      </c>
    </row>
    <row r="309" spans="2:4">
      <c r="B309">
        <v>307</v>
      </c>
      <c r="C309" t="s">
        <v>522</v>
      </c>
      <c r="D309" t="s">
        <v>523</v>
      </c>
    </row>
    <row r="310" spans="2:4">
      <c r="B310">
        <v>308</v>
      </c>
      <c r="C310" t="s">
        <v>524</v>
      </c>
      <c r="D310" t="s">
        <v>525</v>
      </c>
    </row>
    <row r="311" spans="2:4" ht="15.5">
      <c r="B311">
        <v>309</v>
      </c>
      <c r="C311" s="27" t="s">
        <v>526</v>
      </c>
      <c r="D311" t="s">
        <v>527</v>
      </c>
    </row>
    <row r="312" spans="2:4" ht="15.5">
      <c r="B312">
        <v>310</v>
      </c>
      <c r="C312" s="27" t="s">
        <v>528</v>
      </c>
      <c r="D312" t="s">
        <v>529</v>
      </c>
    </row>
    <row r="313" spans="2:4">
      <c r="B313">
        <v>311</v>
      </c>
      <c r="C313" t="s">
        <v>530</v>
      </c>
      <c r="D313" t="s">
        <v>531</v>
      </c>
    </row>
    <row r="314" spans="2:4">
      <c r="B314">
        <v>312</v>
      </c>
      <c r="C314" t="s">
        <v>532</v>
      </c>
      <c r="D314" t="s">
        <v>533</v>
      </c>
    </row>
    <row r="315" spans="2:4">
      <c r="B315">
        <v>313</v>
      </c>
      <c r="C315" t="s">
        <v>534</v>
      </c>
      <c r="D315" t="s">
        <v>535</v>
      </c>
    </row>
    <row r="316" spans="2:4">
      <c r="B316">
        <v>314</v>
      </c>
      <c r="C316" t="s">
        <v>536</v>
      </c>
      <c r="D316" t="s">
        <v>537</v>
      </c>
    </row>
    <row r="317" spans="2:4">
      <c r="B317">
        <v>315</v>
      </c>
      <c r="C317" t="s">
        <v>538</v>
      </c>
      <c r="D317" t="s">
        <v>539</v>
      </c>
    </row>
    <row r="318" spans="2:4">
      <c r="B318">
        <v>316</v>
      </c>
      <c r="C318" t="s">
        <v>540</v>
      </c>
      <c r="D318" t="s">
        <v>541</v>
      </c>
    </row>
    <row r="319" spans="2:4">
      <c r="B319">
        <v>317</v>
      </c>
      <c r="C319" t="s">
        <v>542</v>
      </c>
      <c r="D319" t="s">
        <v>543</v>
      </c>
    </row>
    <row r="320" spans="2:4">
      <c r="B320">
        <v>318</v>
      </c>
      <c r="C320" t="s">
        <v>544</v>
      </c>
      <c r="D320" t="s">
        <v>505</v>
      </c>
    </row>
    <row r="321" spans="2:4">
      <c r="B321">
        <v>319</v>
      </c>
      <c r="C321" t="s">
        <v>545</v>
      </c>
      <c r="D321" t="s">
        <v>546</v>
      </c>
    </row>
    <row r="322" spans="2:4">
      <c r="B322">
        <v>320</v>
      </c>
      <c r="C322" t="s">
        <v>547</v>
      </c>
      <c r="D322" t="s">
        <v>548</v>
      </c>
    </row>
    <row r="323" spans="2:4">
      <c r="B323">
        <v>321</v>
      </c>
      <c r="C323" t="s">
        <v>549</v>
      </c>
      <c r="D323" t="s">
        <v>549</v>
      </c>
    </row>
    <row r="324" spans="2:4">
      <c r="B324">
        <v>322</v>
      </c>
      <c r="C324" t="s">
        <v>550</v>
      </c>
      <c r="D324" t="s">
        <v>550</v>
      </c>
    </row>
    <row r="325" spans="2:4">
      <c r="B325">
        <v>323</v>
      </c>
      <c r="C325" t="s">
        <v>551</v>
      </c>
      <c r="D325" t="s">
        <v>552</v>
      </c>
    </row>
    <row r="326" spans="2:4">
      <c r="B326">
        <v>324</v>
      </c>
      <c r="C326" t="s">
        <v>553</v>
      </c>
      <c r="D326" t="s">
        <v>554</v>
      </c>
    </row>
    <row r="1000" spans="1:1">
      <c r="A1000" t="s">
        <v>555</v>
      </c>
    </row>
  </sheetData>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K997"/>
  <sheetViews>
    <sheetView showGridLines="0" zoomScaleNormal="100" workbookViewId="0">
      <selection activeCell="A122" sqref="A122"/>
    </sheetView>
  </sheetViews>
  <sheetFormatPr baseColWidth="10" defaultColWidth="11.453125" defaultRowHeight="14.5"/>
  <cols>
    <col min="1" max="1" width="62" style="63" customWidth="1"/>
    <col min="2" max="16384" width="11.453125" style="63"/>
  </cols>
  <sheetData>
    <row r="1" spans="1:5" ht="17">
      <c r="A1" s="61" t="str">
        <f>HLOOKUP(INDICE!$F$2,Nombres!$C$3:$D$636,15,FALSE)</f>
        <v>Chile</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40">
        <f>+España!B6</f>
        <v>2025</v>
      </c>
      <c r="C6" s="240"/>
      <c r="D6" s="240"/>
      <c r="E6" s="240"/>
    </row>
    <row r="7" spans="1:5">
      <c r="A7" s="69"/>
      <c r="B7" s="70" t="str">
        <f>+España!B7</f>
        <v>1Q</v>
      </c>
      <c r="C7" s="70" t="str">
        <f>+España!C7</f>
        <v>2Q</v>
      </c>
      <c r="D7" s="70" t="str">
        <f>+España!D7</f>
        <v>3Q</v>
      </c>
      <c r="E7" s="70" t="str">
        <f>+España!E7</f>
        <v>4Q</v>
      </c>
    </row>
    <row r="8" spans="1:5">
      <c r="A8" s="25" t="str">
        <f>HLOOKUP(INDICE!$F$2,Nombres!$C$3:$D$636,33,FALSE)</f>
        <v>Net interest income</v>
      </c>
      <c r="B8" s="71">
        <v>35.774999999999999</v>
      </c>
      <c r="C8" s="71">
        <v>36.613999999999997</v>
      </c>
      <c r="D8" s="71">
        <v>37.164000000000001</v>
      </c>
      <c r="E8" s="71">
        <v>42.386000000000003</v>
      </c>
    </row>
    <row r="9" spans="1:5">
      <c r="A9" s="17" t="str">
        <f>HLOOKUP(INDICE!$F$2,Nombres!$C$3:$D$636,34,FALSE)</f>
        <v>Net fees and commissions</v>
      </c>
      <c r="B9" s="74">
        <v>4.1100000000000003</v>
      </c>
      <c r="C9" s="74">
        <v>5.4420000000000002</v>
      </c>
      <c r="D9" s="74">
        <v>4.7279999999999998</v>
      </c>
      <c r="E9" s="74">
        <v>6.9530000000000003</v>
      </c>
    </row>
    <row r="10" spans="1:5">
      <c r="A10" s="17" t="str">
        <f>HLOOKUP(INDICE!$F$2,Nombres!$C$3:$D$636,35,FALSE)</f>
        <v>Net trading income</v>
      </c>
      <c r="B10" s="74">
        <v>0.13600000000000001</v>
      </c>
      <c r="C10" s="74">
        <v>0.68</v>
      </c>
      <c r="D10" s="74">
        <v>0.46600000000000003</v>
      </c>
      <c r="E10" s="74">
        <v>0.10199999999999999</v>
      </c>
    </row>
    <row r="11" spans="1:5">
      <c r="A11" s="17" t="str">
        <f>HLOOKUP(INDICE!$F$2,Nombres!$C$3:$D$636,36,FALSE)</f>
        <v>Other operating income and expenses</v>
      </c>
      <c r="B11" s="74">
        <v>-0.13400000000000001</v>
      </c>
      <c r="C11" s="74">
        <v>-0.499</v>
      </c>
      <c r="D11" s="74">
        <v>-0.223</v>
      </c>
      <c r="E11" s="74">
        <v>-0.74399999999999999</v>
      </c>
    </row>
    <row r="12" spans="1:5">
      <c r="A12" s="25" t="str">
        <f>HLOOKUP(INDICE!$F$2,Nombres!$C$3:$D$636,37,FALSE)</f>
        <v>Gross income</v>
      </c>
      <c r="B12" s="71">
        <f t="shared" ref="B12:E12" si="0">+SUM(B8:B11)</f>
        <v>39.887</v>
      </c>
      <c r="C12" s="71">
        <f t="shared" si="0"/>
        <v>42.236999999999995</v>
      </c>
      <c r="D12" s="71">
        <f t="shared" si="0"/>
        <v>42.135000000000005</v>
      </c>
      <c r="E12" s="71">
        <f t="shared" si="0"/>
        <v>48.697000000000003</v>
      </c>
    </row>
    <row r="13" spans="1:5">
      <c r="A13" s="17" t="str">
        <f>HLOOKUP(INDICE!$F$2,Nombres!$C$3:$D$636,38,FALSE)</f>
        <v>Operating expenses</v>
      </c>
      <c r="B13" s="74">
        <v>-15.391000752</v>
      </c>
      <c r="C13" s="74">
        <v>-15.001000751999999</v>
      </c>
      <c r="D13" s="74">
        <v>-14.669000752000001</v>
      </c>
      <c r="E13" s="74">
        <v>-15.360000751999999</v>
      </c>
    </row>
    <row r="14" spans="1:5">
      <c r="A14" s="17" t="str">
        <f>HLOOKUP(INDICE!$F$2,Nombres!$C$3:$D$636,39,FALSE)</f>
        <v xml:space="preserve">  Administration expenses</v>
      </c>
      <c r="B14" s="74">
        <v>-13.289000752</v>
      </c>
      <c r="C14" s="74">
        <v>-13.027000752000001</v>
      </c>
      <c r="D14" s="74">
        <v>-12.859000752</v>
      </c>
      <c r="E14" s="74">
        <v>-13.576000752000001</v>
      </c>
    </row>
    <row r="15" spans="1:5">
      <c r="A15" s="75" t="str">
        <f>HLOOKUP(INDICE!$F$2,Nombres!$C$3:$D$636,40,FALSE)</f>
        <v xml:space="preserve">  Personnel expenses</v>
      </c>
      <c r="B15" s="74">
        <v>-5.6260000000000003</v>
      </c>
      <c r="C15" s="74">
        <v>-6.3890000000000002</v>
      </c>
      <c r="D15" s="74">
        <v>-6.3760000000000003</v>
      </c>
      <c r="E15" s="74">
        <v>-7.0579999999999998</v>
      </c>
    </row>
    <row r="16" spans="1:5">
      <c r="A16" s="75" t="str">
        <f>HLOOKUP(INDICE!$F$2,Nombres!$C$3:$D$636,41,FALSE)</f>
        <v xml:space="preserve">  General and administrative expenses</v>
      </c>
      <c r="B16" s="74">
        <v>-7.6630007520000003</v>
      </c>
      <c r="C16" s="74">
        <v>-6.6380007519999999</v>
      </c>
      <c r="D16" s="74">
        <v>-6.4830007520000006</v>
      </c>
      <c r="E16" s="74">
        <v>-6.5180007520000007</v>
      </c>
    </row>
    <row r="17" spans="1:5">
      <c r="A17" s="17" t="str">
        <f>HLOOKUP(INDICE!$F$2,Nombres!$C$3:$D$636,42,FALSE)</f>
        <v xml:space="preserve">  Depreciation</v>
      </c>
      <c r="B17" s="74">
        <v>-2.1019999999999999</v>
      </c>
      <c r="C17" s="74">
        <v>-1.974</v>
      </c>
      <c r="D17" s="74">
        <v>-1.81</v>
      </c>
      <c r="E17" s="74">
        <v>-1.784</v>
      </c>
    </row>
    <row r="18" spans="1:5">
      <c r="A18" s="25" t="str">
        <f>HLOOKUP(INDICE!$F$2,Nombres!$C$3:$D$636,43,FALSE)</f>
        <v>Operating income</v>
      </c>
      <c r="B18" s="71">
        <f t="shared" ref="B18:E18" si="1">+B12+B13</f>
        <v>24.495999248</v>
      </c>
      <c r="C18" s="71">
        <f t="shared" si="1"/>
        <v>27.235999247999995</v>
      </c>
      <c r="D18" s="71">
        <f t="shared" si="1"/>
        <v>27.465999248000003</v>
      </c>
      <c r="E18" s="71">
        <f t="shared" si="1"/>
        <v>33.336999248000005</v>
      </c>
    </row>
    <row r="19" spans="1:5">
      <c r="A19" s="17" t="str">
        <f>HLOOKUP(INDICE!$F$2,Nombres!$C$3:$D$636,44,FALSE)</f>
        <v>Impaiment on financial assets not measured at fair value through profit or loss</v>
      </c>
      <c r="B19" s="74">
        <v>-16.353999999999999</v>
      </c>
      <c r="C19" s="74">
        <v>-14.936</v>
      </c>
      <c r="D19" s="74">
        <v>-12.417</v>
      </c>
      <c r="E19" s="74">
        <v>-19.021000000000001</v>
      </c>
    </row>
    <row r="20" spans="1:5">
      <c r="A20" s="17" t="str">
        <f>HLOOKUP(INDICE!$F$2,Nombres!$C$3:$D$636,45,FALSE)</f>
        <v>Provisions or reversal of provisions and other results</v>
      </c>
      <c r="B20" s="74">
        <v>-4.7E-2</v>
      </c>
      <c r="C20" s="74">
        <v>0.25600000000000001</v>
      </c>
      <c r="D20" s="74">
        <v>-1.5530000000000002</v>
      </c>
      <c r="E20" s="74">
        <v>-0.83599999999999997</v>
      </c>
    </row>
    <row r="21" spans="1:5">
      <c r="A21" s="25" t="str">
        <f>HLOOKUP(INDICE!$F$2,Nombres!$C$3:$D$636,46,FALSE)</f>
        <v>Profit/(loss) before tax</v>
      </c>
      <c r="B21" s="71">
        <f t="shared" ref="B21:E21" si="2">+B18+B19+B20</f>
        <v>8.0949992480000006</v>
      </c>
      <c r="C21" s="71">
        <f t="shared" si="2"/>
        <v>12.555999247999996</v>
      </c>
      <c r="D21" s="71">
        <f t="shared" si="2"/>
        <v>13.495999248000002</v>
      </c>
      <c r="E21" s="71">
        <f t="shared" si="2"/>
        <v>13.479999248000004</v>
      </c>
    </row>
    <row r="22" spans="1:5">
      <c r="A22" s="17" t="str">
        <f>HLOOKUP(INDICE!$F$2,Nombres!$C$3:$D$636,47,FALSE)</f>
        <v>Income tax</v>
      </c>
      <c r="B22" s="74">
        <v>-1.4562997744000001</v>
      </c>
      <c r="C22" s="74">
        <v>-1.8242997743999998</v>
      </c>
      <c r="D22" s="74">
        <v>-3.6222997744000001</v>
      </c>
      <c r="E22" s="74">
        <v>-3.5152997743999999</v>
      </c>
    </row>
    <row r="23" spans="1:5">
      <c r="A23" s="25" t="str">
        <f>HLOOKUP(INDICE!$F$2,Nombres!$C$3:$D$636,48,FALSE)</f>
        <v>Profit/(loss) for the year</v>
      </c>
      <c r="B23" s="71">
        <f t="shared" ref="B23:E23" si="3">+B21+B22</f>
        <v>6.6386994736000009</v>
      </c>
      <c r="C23" s="71">
        <f t="shared" si="3"/>
        <v>10.731699473599996</v>
      </c>
      <c r="D23" s="71">
        <f t="shared" si="3"/>
        <v>9.8736994736000021</v>
      </c>
      <c r="E23" s="71">
        <f t="shared" si="3"/>
        <v>9.9646994736000032</v>
      </c>
    </row>
    <row r="24" spans="1:5">
      <c r="A24" s="17" t="str">
        <f>HLOOKUP(INDICE!$F$2,Nombres!$C$3:$D$636,49,FALSE)</f>
        <v>Non-controlling interests</v>
      </c>
      <c r="B24" s="74">
        <v>0</v>
      </c>
      <c r="C24" s="74">
        <v>0</v>
      </c>
      <c r="D24" s="74">
        <v>0</v>
      </c>
      <c r="E24" s="74">
        <v>0</v>
      </c>
    </row>
    <row r="25" spans="1:5">
      <c r="A25" s="19" t="str">
        <f>HLOOKUP(INDICE!$F$2,Nombres!$C$3:$D$636,50,FALSE)</f>
        <v>Net attributable profit</v>
      </c>
      <c r="B25" s="89">
        <f t="shared" ref="B25:E25" si="4">+B23+B24</f>
        <v>6.6386994736000009</v>
      </c>
      <c r="C25" s="89">
        <f t="shared" si="4"/>
        <v>10.731699473599996</v>
      </c>
      <c r="D25" s="89">
        <f t="shared" si="4"/>
        <v>9.8736994736000021</v>
      </c>
      <c r="E25" s="89">
        <f t="shared" si="4"/>
        <v>9.9646994736000032</v>
      </c>
    </row>
    <row r="26" spans="1:5">
      <c r="A26" s="105"/>
      <c r="B26" s="92">
        <v>0</v>
      </c>
      <c r="C26" s="92">
        <v>0</v>
      </c>
      <c r="D26" s="92">
        <v>0</v>
      </c>
      <c r="E26" s="92">
        <v>0</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22.748999999999999</v>
      </c>
      <c r="C31" s="74">
        <v>45.284999999999997</v>
      </c>
      <c r="D31" s="74">
        <v>62.965000000000003</v>
      </c>
      <c r="E31" s="74">
        <v>43.92</v>
      </c>
    </row>
    <row r="32" spans="1:5">
      <c r="A32" s="17" t="str">
        <f>HLOOKUP(INDICE!$F$2,Nombres!$C$3:$D$636,53,FALSE)</f>
        <v xml:space="preserve">Financial assets designated at fair value </v>
      </c>
      <c r="B32" s="74">
        <v>0</v>
      </c>
      <c r="C32" s="74">
        <v>0</v>
      </c>
      <c r="D32" s="74">
        <v>0</v>
      </c>
      <c r="E32" s="74">
        <v>0</v>
      </c>
    </row>
    <row r="33" spans="1:5">
      <c r="A33" s="17" t="str">
        <f>HLOOKUP(INDICE!$F$2,Nombres!$C$3:$D$636,54,FALSE)</f>
        <v>Financial assets at amortized cost</v>
      </c>
      <c r="B33" s="74">
        <v>2143.5819999999999</v>
      </c>
      <c r="C33" s="74">
        <v>2061.7330000000002</v>
      </c>
      <c r="D33" s="74">
        <v>2060.2860000000001</v>
      </c>
      <c r="E33" s="74">
        <v>2267.422</v>
      </c>
    </row>
    <row r="34" spans="1:5">
      <c r="A34" s="17" t="str">
        <f>HLOOKUP(INDICE!$F$2,Nombres!$C$3:$D$636,55,FALSE)</f>
        <v xml:space="preserve">    of which loans and advances to customers</v>
      </c>
      <c r="B34" s="74">
        <v>2141.431</v>
      </c>
      <c r="C34" s="74">
        <v>2020.2159999999999</v>
      </c>
      <c r="D34" s="74">
        <v>2056.52</v>
      </c>
      <c r="E34" s="74">
        <v>2248.9279999999999</v>
      </c>
    </row>
    <row r="35" spans="1:5" hidden="1">
      <c r="A35" s="17"/>
      <c r="B35" s="74"/>
      <c r="C35" s="74"/>
      <c r="D35" s="74"/>
      <c r="E35" s="74"/>
    </row>
    <row r="36" spans="1:5">
      <c r="A36" s="17" t="str">
        <f>HLOOKUP(INDICE!$F$2,Nombres!$C$3:$D$636,56,FALSE)</f>
        <v>Tangible assets</v>
      </c>
      <c r="B36" s="74">
        <v>7</v>
      </c>
      <c r="C36" s="74">
        <v>6.5209999999999999</v>
      </c>
      <c r="D36" s="74">
        <v>6.8369999999999997</v>
      </c>
      <c r="E36" s="74">
        <v>6.8559999999999999</v>
      </c>
    </row>
    <row r="37" spans="1:5">
      <c r="A37" s="17" t="str">
        <f>HLOOKUP(INDICE!$F$2,Nombres!$C$3:$D$636,57,FALSE)</f>
        <v>Other assets</v>
      </c>
      <c r="B37" s="74">
        <f t="shared" ref="B37:E37" si="5">+B38-B36-B33-B32-B31</f>
        <v>244.894999248</v>
      </c>
      <c r="C37" s="74">
        <f t="shared" si="5"/>
        <v>209.10599849600007</v>
      </c>
      <c r="D37" s="74">
        <f t="shared" si="5"/>
        <v>200.80999774399984</v>
      </c>
      <c r="E37" s="74">
        <f t="shared" si="5"/>
        <v>238.86799699199997</v>
      </c>
    </row>
    <row r="38" spans="1:5">
      <c r="A38" s="19" t="str">
        <f>HLOOKUP(INDICE!$F$2,Nombres!$C$3:$D$636,58,FALSE)</f>
        <v>Total assets / Liabilities and equity</v>
      </c>
      <c r="B38" s="89">
        <v>2418.2259992479999</v>
      </c>
      <c r="C38" s="89">
        <v>2322.6449984960004</v>
      </c>
      <c r="D38" s="89">
        <v>2330.8979977439999</v>
      </c>
      <c r="E38" s="89">
        <v>2557.0659969920002</v>
      </c>
    </row>
    <row r="39" spans="1:5">
      <c r="A39" s="17" t="str">
        <f>HLOOKUP(INDICE!$F$2,Nombres!$C$3:$D$636,59,FALSE)</f>
        <v>Financial liabilities held for trading and designated at fair value through profit or loss</v>
      </c>
      <c r="B39" s="74">
        <v>0</v>
      </c>
      <c r="C39" s="74">
        <v>0</v>
      </c>
      <c r="D39" s="74">
        <v>0</v>
      </c>
      <c r="E39" s="74">
        <v>0</v>
      </c>
    </row>
    <row r="40" spans="1:5">
      <c r="A40" s="17" t="str">
        <f>HLOOKUP(INDICE!$F$2,Nombres!$C$3:$D$636,60,FALSE)</f>
        <v>Deposits from central banks and credit institutions</v>
      </c>
      <c r="B40" s="74">
        <v>877.52</v>
      </c>
      <c r="C40" s="74">
        <v>786.16899999999998</v>
      </c>
      <c r="D40" s="74">
        <v>813.83500000000004</v>
      </c>
      <c r="E40" s="74">
        <v>819.95399999999995</v>
      </c>
    </row>
    <row r="41" spans="1:5" ht="15.75" customHeight="1">
      <c r="A41" s="17" t="str">
        <f>HLOOKUP(INDICE!$F$2,Nombres!$C$3:$D$636,61,FALSE)</f>
        <v>Deposits from customers</v>
      </c>
      <c r="B41" s="74">
        <v>1E-3</v>
      </c>
      <c r="C41" s="74">
        <v>2E-3</v>
      </c>
      <c r="D41" s="74">
        <v>8.9999999999999993E-3</v>
      </c>
      <c r="E41" s="74">
        <v>2.4E-2</v>
      </c>
    </row>
    <row r="42" spans="1:5">
      <c r="A42" s="17" t="str">
        <f>HLOOKUP(INDICE!$F$2,Nombres!$C$3:$D$636,62,FALSE)</f>
        <v>Debt certificates</v>
      </c>
      <c r="B42" s="74">
        <v>1087.5488192</v>
      </c>
      <c r="C42" s="74">
        <v>1104.0051344000001</v>
      </c>
      <c r="D42" s="74">
        <v>1041.4950846153183</v>
      </c>
      <c r="E42" s="74">
        <v>1191.5427601931872</v>
      </c>
    </row>
    <row r="43" spans="1:5" hidden="1">
      <c r="A43" s="17"/>
      <c r="B43" s="74"/>
      <c r="C43" s="74"/>
      <c r="D43" s="74"/>
      <c r="E43" s="74"/>
    </row>
    <row r="44" spans="1:5">
      <c r="A44" s="17" t="str">
        <f>HLOOKUP(INDICE!$F$2,Nombres!$C$3:$D$636,63,FALSE)</f>
        <v>Other liabilities</v>
      </c>
      <c r="B44" s="74">
        <f t="shared" ref="B44:E44" si="6">+B38-B39-B40-B41-B42-B45</f>
        <v>174.82402983699978</v>
      </c>
      <c r="C44" s="74">
        <f t="shared" si="6"/>
        <v>166.48392189600054</v>
      </c>
      <c r="D44" s="74">
        <f t="shared" si="6"/>
        <v>212.99236697680152</v>
      </c>
      <c r="E44" s="74">
        <f t="shared" si="6"/>
        <v>264.71003253077316</v>
      </c>
    </row>
    <row r="45" spans="1:5">
      <c r="A45" s="17" t="str">
        <f>HLOOKUP(INDICE!$F$2,Nombres!$C$3:$D$636,282,FALSE)</f>
        <v>Allocated regulatory capital</v>
      </c>
      <c r="B45" s="80">
        <v>278.33215021100011</v>
      </c>
      <c r="C45" s="80">
        <v>265.98494219999998</v>
      </c>
      <c r="D45" s="80">
        <v>262.56654615188</v>
      </c>
      <c r="E45" s="80">
        <v>280.83520426804006</v>
      </c>
    </row>
    <row r="46" spans="1:5">
      <c r="A46" s="87"/>
      <c r="B46" s="74"/>
      <c r="C46" s="74"/>
      <c r="D46" s="74"/>
      <c r="E46" s="74"/>
    </row>
    <row r="47" spans="1:5">
      <c r="A47" s="17"/>
      <c r="B47" s="74"/>
      <c r="C47" s="74"/>
      <c r="D47" s="74"/>
      <c r="E47" s="74"/>
    </row>
    <row r="48" spans="1:5" ht="17">
      <c r="A48" s="65" t="str">
        <f>HLOOKUP(INDICE!$F$2,Nombres!$C$3:$D$636,65,FALSE)</f>
        <v>Relevant business indicators</v>
      </c>
      <c r="B48" s="97"/>
      <c r="C48" s="97"/>
      <c r="D48" s="97"/>
      <c r="E48" s="97"/>
    </row>
    <row r="49" spans="1:5">
      <c r="A49" s="67" t="str">
        <f>HLOOKUP(INDICE!$F$2,Nombres!$C$3:$D$636,32,FALSE)</f>
        <v>(Million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Loans and advances to customers (gross) (*)</v>
      </c>
      <c r="B51" s="74">
        <v>2226.4810000000002</v>
      </c>
      <c r="C51" s="74">
        <v>2098.6529999999998</v>
      </c>
      <c r="D51" s="74">
        <v>2133.5419999999999</v>
      </c>
      <c r="E51" s="74">
        <v>2334.9850000000001</v>
      </c>
    </row>
    <row r="52" spans="1:5">
      <c r="A52" s="17" t="str">
        <f>HLOOKUP(INDICE!$F$2,Nombres!$C$3:$D$636,67,FALSE)</f>
        <v>Customer deposits under management (*)</v>
      </c>
      <c r="B52" s="74">
        <v>1E-3</v>
      </c>
      <c r="C52" s="74">
        <v>2E-3</v>
      </c>
      <c r="D52" s="74">
        <v>8.9999999999999993E-3</v>
      </c>
      <c r="E52" s="74">
        <v>2.4E-2</v>
      </c>
    </row>
    <row r="53" spans="1:5">
      <c r="A53" s="17" t="str">
        <f>HLOOKUP(INDICE!$F$2,Nombres!$C$3:$D$636,68,FALSE)</f>
        <v>Investment funds and managed portfolios</v>
      </c>
      <c r="B53" s="74">
        <v>0</v>
      </c>
      <c r="C53" s="74">
        <v>0</v>
      </c>
      <c r="D53" s="74">
        <v>0</v>
      </c>
      <c r="E53" s="74">
        <v>0</v>
      </c>
    </row>
    <row r="54" spans="1:5">
      <c r="A54" s="17" t="str">
        <f>HLOOKUP(INDICE!$F$2,Nombres!$C$3:$D$636,69,FALSE)</f>
        <v>Pension funds</v>
      </c>
      <c r="B54" s="74">
        <v>0</v>
      </c>
      <c r="C54" s="74">
        <v>0</v>
      </c>
      <c r="D54" s="74">
        <v>0</v>
      </c>
      <c r="E54" s="74">
        <v>0</v>
      </c>
    </row>
    <row r="55" spans="1:5">
      <c r="A55" s="17" t="str">
        <f>HLOOKUP(INDICE!$F$2,Nombres!$C$3:$D$636,70,FALSE)</f>
        <v>Other off balance-sheet funds</v>
      </c>
      <c r="B55" s="74">
        <v>0</v>
      </c>
      <c r="C55" s="74">
        <v>0</v>
      </c>
      <c r="D55" s="74">
        <v>0</v>
      </c>
      <c r="E55" s="74">
        <v>0</v>
      </c>
    </row>
    <row r="56" spans="1:5">
      <c r="A56" s="87" t="str">
        <f>HLOOKUP(INDICE!$F$2,Nombres!$C$3:$D$636,71,FALSE)</f>
        <v xml:space="preserve">(*) Excluding repos. </v>
      </c>
      <c r="B56" s="80"/>
      <c r="C56" s="80"/>
      <c r="D56" s="80"/>
      <c r="E56" s="80"/>
    </row>
    <row r="57" spans="1:5">
      <c r="A57" s="87">
        <f>HLOOKUP(INDICE!$F$2,Nombres!$C$3:$D$636,72,FALSE)</f>
        <v>0</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Income statement  </v>
      </c>
      <c r="B115" s="66"/>
      <c r="C115" s="66"/>
      <c r="D115" s="66"/>
      <c r="E115" s="66"/>
    </row>
    <row r="116" spans="1:5">
      <c r="A116" s="67" t="str">
        <f>HLOOKUP(INDICE!$F$2,Nombres!$C$3:$D$636,81,FALSE)</f>
        <v>(Million Chilean pesos)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36272.841779044335</v>
      </c>
      <c r="C120" s="71">
        <v>39315.766091230791</v>
      </c>
      <c r="D120" s="71">
        <v>41653.321005672224</v>
      </c>
      <c r="E120" s="71">
        <v>46052.794029048251</v>
      </c>
    </row>
    <row r="121" spans="1:5">
      <c r="A121" s="17" t="str">
        <f>HLOOKUP(INDICE!$F$2,Nombres!$C$3:$D$636,34,FALSE)</f>
        <v>Net fees and commissions</v>
      </c>
      <c r="B121" s="74">
        <v>4167.1944014499586</v>
      </c>
      <c r="C121" s="74">
        <v>5807.0058551756047</v>
      </c>
      <c r="D121" s="74">
        <v>5308.0352307506673</v>
      </c>
      <c r="E121" s="74">
        <v>7537.6912690310855</v>
      </c>
    </row>
    <row r="122" spans="1:5">
      <c r="A122" s="17" t="str">
        <f>HLOOKUP(INDICE!$F$2,Nombres!$C$3:$D$636,35,FALSE)</f>
        <v>Net trading income</v>
      </c>
      <c r="B122" s="74">
        <v>137.89256413557098</v>
      </c>
      <c r="C122" s="74">
        <v>714.17479447063306</v>
      </c>
      <c r="D122" s="74">
        <v>519.90924467225</v>
      </c>
      <c r="E122" s="74">
        <v>115.46175356550199</v>
      </c>
    </row>
    <row r="123" spans="1:5">
      <c r="A123" s="17" t="str">
        <f>HLOOKUP(INDICE!$F$2,Nombres!$C$3:$D$636,36,FALSE)</f>
        <v>Other operating income and expenses</v>
      </c>
      <c r="B123" s="74">
        <v>-135.86473233580134</v>
      </c>
      <c r="C123" s="74">
        <v>-525.11399062507712</v>
      </c>
      <c r="D123" s="74">
        <v>-255.09925865324848</v>
      </c>
      <c r="E123" s="74">
        <v>-803.50393346395754</v>
      </c>
    </row>
    <row r="124" spans="1:5">
      <c r="A124" s="25" t="str">
        <f>HLOOKUP(INDICE!$F$2,Nombres!$C$3:$D$636,37,FALSE)</f>
        <v>Gross income</v>
      </c>
      <c r="B124" s="71">
        <f t="shared" ref="B124" si="9">+SUM(B120:B123)</f>
        <v>40442.064012294068</v>
      </c>
      <c r="C124" s="71">
        <f t="shared" ref="C124:E124" si="10">+SUM(C120:C123)</f>
        <v>45311.832750251953</v>
      </c>
      <c r="D124" s="71">
        <f t="shared" si="10"/>
        <v>47226.166222441891</v>
      </c>
      <c r="E124" s="71">
        <f t="shared" si="10"/>
        <v>52902.443118180883</v>
      </c>
    </row>
    <row r="125" spans="1:5">
      <c r="A125" s="17" t="str">
        <f>HLOOKUP(INDICE!$F$2,Nombres!$C$3:$D$636,38,FALSE)</f>
        <v>Operating expenses</v>
      </c>
      <c r="B125" s="74">
        <v>-15605.180575751983</v>
      </c>
      <c r="C125" s="74">
        <v>-16130.153302104276</v>
      </c>
      <c r="D125" s="74">
        <v>-16488.254901774551</v>
      </c>
      <c r="E125" s="74">
        <v>-16713.201273523464</v>
      </c>
    </row>
    <row r="126" spans="1:5">
      <c r="A126" s="17" t="str">
        <f>HLOOKUP(INDICE!$F$2,Nombres!$C$3:$D$636,39,FALSE)</f>
        <v xml:space="preserve">  Administration expenses</v>
      </c>
      <c r="B126" s="74">
        <v>-13473.929327127213</v>
      </c>
      <c r="C126" s="74">
        <v>-14005.244558475511</v>
      </c>
      <c r="D126" s="74">
        <v>-14445.308585996121</v>
      </c>
      <c r="E126" s="74">
        <v>-14769.06177447946</v>
      </c>
    </row>
    <row r="127" spans="1:5">
      <c r="A127" s="75" t="str">
        <f>HLOOKUP(INDICE!$F$2,Nombres!$C$3:$D$636,40,FALSE)</f>
        <v xml:space="preserve">  Personnel expenses</v>
      </c>
      <c r="B127" s="74">
        <v>-5704.2909251964638</v>
      </c>
      <c r="C127" s="74">
        <v>-6841.7744101632697</v>
      </c>
      <c r="D127" s="74">
        <v>-7135.6988697058323</v>
      </c>
      <c r="E127" s="74">
        <v>-7669.260898490681</v>
      </c>
    </row>
    <row r="128" spans="1:5">
      <c r="A128" s="75" t="str">
        <f>HLOOKUP(INDICE!$F$2,Nombres!$C$3:$D$636,41,FALSE)</f>
        <v xml:space="preserve">  General and administrative expenses</v>
      </c>
      <c r="B128" s="74">
        <v>-7769.6384019307488</v>
      </c>
      <c r="C128" s="74">
        <v>-7163.4701483122417</v>
      </c>
      <c r="D128" s="74">
        <v>-7309.609716290287</v>
      </c>
      <c r="E128" s="74">
        <v>-7099.8008759887789</v>
      </c>
    </row>
    <row r="129" spans="1:5">
      <c r="A129" s="17" t="str">
        <f>HLOOKUP(INDICE!$F$2,Nombres!$C$3:$D$636,42,FALSE)</f>
        <v xml:space="preserve">  Depreciation</v>
      </c>
      <c r="B129" s="74">
        <v>-2131.251248624772</v>
      </c>
      <c r="C129" s="74">
        <v>-2124.9087436287655</v>
      </c>
      <c r="D129" s="74">
        <v>-2042.946315778431</v>
      </c>
      <c r="E129" s="74">
        <v>-1944.1394990440044</v>
      </c>
    </row>
    <row r="130" spans="1:5">
      <c r="A130" s="25" t="str">
        <f>HLOOKUP(INDICE!$F$2,Nombres!$C$3:$D$636,43,FALSE)</f>
        <v>Operating income</v>
      </c>
      <c r="B130" s="71">
        <f t="shared" ref="B130:E130" si="11">+B124+B125</f>
        <v>24836.883436542084</v>
      </c>
      <c r="C130" s="71">
        <f t="shared" si="11"/>
        <v>29181.679448147675</v>
      </c>
      <c r="D130" s="71">
        <f t="shared" si="11"/>
        <v>30737.911320667339</v>
      </c>
      <c r="E130" s="71">
        <f t="shared" si="11"/>
        <v>36189.241844657416</v>
      </c>
    </row>
    <row r="131" spans="1:5">
      <c r="A131" s="17" t="str">
        <f>HLOOKUP(INDICE!$F$2,Nombres!$C$3:$D$636,44,FALSE)</f>
        <v>Impaiment on financial assets not measured at fair value through profit or loss</v>
      </c>
      <c r="B131" s="74">
        <v>-16581.580837302339</v>
      </c>
      <c r="C131" s="74">
        <v>-16091.443244545844</v>
      </c>
      <c r="D131" s="74">
        <v>-14101.532392014067</v>
      </c>
      <c r="E131" s="74">
        <v>-20641.652520435211</v>
      </c>
    </row>
    <row r="132" spans="1:5">
      <c r="A132" s="17" t="str">
        <f>HLOOKUP(INDICE!$F$2,Nombres!$C$3:$D$636,45,FALSE)</f>
        <v>Provisions or reversal of provisions and other results</v>
      </c>
      <c r="B132" s="74">
        <v>-47.654047899792999</v>
      </c>
      <c r="C132" s="74">
        <v>265.89188852319501</v>
      </c>
      <c r="D132" s="74">
        <v>-1656.5658864941061</v>
      </c>
      <c r="E132" s="74">
        <v>-904.60231389795683</v>
      </c>
    </row>
    <row r="133" spans="1:5">
      <c r="A133" s="25" t="str">
        <f>HLOOKUP(INDICE!$F$2,Nombres!$C$3:$D$636,46,FALSE)</f>
        <v>Profit/(loss) before tax</v>
      </c>
      <c r="B133" s="71">
        <f t="shared" ref="B133:E133" si="12">+B130+B131+B132</f>
        <v>8207.648551339953</v>
      </c>
      <c r="C133" s="71">
        <f t="shared" si="12"/>
        <v>13356.128092125025</v>
      </c>
      <c r="D133" s="71">
        <f t="shared" si="12"/>
        <v>14979.813042159163</v>
      </c>
      <c r="E133" s="71">
        <f t="shared" si="12"/>
        <v>14642.987010324248</v>
      </c>
    </row>
    <row r="134" spans="1:5">
      <c r="A134" s="17" t="str">
        <f>HLOOKUP(INDICE!$F$2,Nombres!$C$3:$D$636,47,FALSE)</f>
        <v>Income tax</v>
      </c>
      <c r="B134" s="74">
        <v>-1476.5655150152108</v>
      </c>
      <c r="C134" s="74">
        <v>-1949.0371714930259</v>
      </c>
      <c r="D134" s="74">
        <v>-3961.7735741915149</v>
      </c>
      <c r="E134" s="74">
        <v>-3809.4654640165313</v>
      </c>
    </row>
    <row r="135" spans="1:5">
      <c r="A135" s="25" t="str">
        <f>HLOOKUP(INDICE!$F$2,Nombres!$C$3:$D$636,48,FALSE)</f>
        <v>Profit/(loss) for the year</v>
      </c>
      <c r="B135" s="71">
        <f t="shared" ref="B135:E135" si="13">+B133+B134</f>
        <v>6731.0830363247424</v>
      </c>
      <c r="C135" s="71">
        <f t="shared" si="13"/>
        <v>11407.090920631999</v>
      </c>
      <c r="D135" s="71">
        <f t="shared" si="13"/>
        <v>11018.039467967648</v>
      </c>
      <c r="E135" s="71">
        <f t="shared" si="13"/>
        <v>10833.521546307717</v>
      </c>
    </row>
    <row r="136" spans="1:5">
      <c r="A136" s="17" t="str">
        <f>HLOOKUP(INDICE!$F$2,Nombres!$C$3:$D$636,49,FALSE)</f>
        <v>Non-controlling interests</v>
      </c>
      <c r="B136" s="74">
        <v>0</v>
      </c>
      <c r="C136" s="74">
        <v>0</v>
      </c>
      <c r="D136" s="74">
        <v>0</v>
      </c>
      <c r="E136" s="74">
        <v>0</v>
      </c>
    </row>
    <row r="137" spans="1:5">
      <c r="A137" s="19" t="str">
        <f>HLOOKUP(INDICE!$F$2,Nombres!$C$3:$D$636,50,FALSE)</f>
        <v>Net attributable profit</v>
      </c>
      <c r="B137" s="89">
        <f t="shared" ref="B137:E137" si="14">+B135+B136</f>
        <v>6731.0830363247424</v>
      </c>
      <c r="C137" s="89">
        <f t="shared" si="14"/>
        <v>11407.090920631999</v>
      </c>
      <c r="D137" s="89">
        <f t="shared" si="14"/>
        <v>11018.039467967648</v>
      </c>
      <c r="E137" s="89">
        <f t="shared" si="14"/>
        <v>10833.521546307717</v>
      </c>
    </row>
    <row r="138" spans="1:5">
      <c r="A138" s="105"/>
      <c r="B138" s="92">
        <v>0</v>
      </c>
      <c r="C138" s="92">
        <v>0</v>
      </c>
      <c r="D138" s="92">
        <v>0</v>
      </c>
      <c r="E138" s="92">
        <v>0</v>
      </c>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HLOOKUP(INDICE!$F$2,Nombres!$C$3:$D$636,81,FALSE)</f>
        <v>(Million Chilean pesos)</v>
      </c>
      <c r="B141" s="98"/>
      <c r="C141" s="74"/>
      <c r="D141" s="74"/>
      <c r="E141" s="74"/>
    </row>
    <row r="142" spans="1:5">
      <c r="A142" s="62"/>
      <c r="B142" s="81">
        <f t="shared" ref="B142:E142" si="15">+B$30</f>
        <v>45747</v>
      </c>
      <c r="C142" s="81">
        <f t="shared" si="15"/>
        <v>45838</v>
      </c>
      <c r="D142" s="81">
        <f t="shared" si="15"/>
        <v>45930</v>
      </c>
      <c r="E142" s="81">
        <f t="shared" si="15"/>
        <v>46022</v>
      </c>
    </row>
    <row r="143" spans="1:5">
      <c r="A143" s="17" t="str">
        <f>HLOOKUP(INDICE!$F$2,Nombres!$C$3:$D$636,52,FALSE)</f>
        <v>Cash, cash balances at central banks and other demand deposits</v>
      </c>
      <c r="B143" s="74">
        <v>23276.939445230812</v>
      </c>
      <c r="C143" s="74">
        <v>49663.483482119504</v>
      </c>
      <c r="D143" s="74">
        <v>71061.788014195947</v>
      </c>
      <c r="E143" s="74">
        <v>46813.350780089342</v>
      </c>
    </row>
    <row r="144" spans="1:5">
      <c r="A144" s="17" t="str">
        <f>HLOOKUP(INDICE!$F$2,Nombres!$C$3:$D$636,53,FALSE)</f>
        <v xml:space="preserve">Financial assets designated at fair value </v>
      </c>
      <c r="B144" s="74">
        <v>0</v>
      </c>
      <c r="C144" s="74">
        <v>0</v>
      </c>
      <c r="D144" s="74">
        <v>0</v>
      </c>
      <c r="E144" s="74">
        <v>0</v>
      </c>
    </row>
    <row r="145" spans="1:5">
      <c r="A145" s="17" t="str">
        <f>HLOOKUP(INDICE!$F$2,Nombres!$C$3:$D$636,54,FALSE)</f>
        <v>Financial assets at amortized cost</v>
      </c>
      <c r="B145" s="74">
        <v>2193328.428057794</v>
      </c>
      <c r="C145" s="74">
        <v>2261076.3561894819</v>
      </c>
      <c r="D145" s="74">
        <v>2325222.0595666752</v>
      </c>
      <c r="E145" s="74">
        <v>2416794.6596651124</v>
      </c>
    </row>
    <row r="146" spans="1:5">
      <c r="A146" s="17" t="str">
        <f>HLOOKUP(INDICE!$F$2,Nombres!$C$3:$D$636,55,FALSE)</f>
        <v xml:space="preserve">    of which loans and advances to customers</v>
      </c>
      <c r="B146" s="74">
        <v>2191127.5094791008</v>
      </c>
      <c r="C146" s="74">
        <v>2215545.1903790114</v>
      </c>
      <c r="D146" s="74">
        <v>2320971.7825292512</v>
      </c>
      <c r="E146" s="74">
        <v>2397082.3165565743</v>
      </c>
    </row>
    <row r="147" spans="1:5" hidden="1">
      <c r="A147" s="17"/>
      <c r="B147" s="74"/>
      <c r="C147" s="74"/>
      <c r="D147" s="74"/>
      <c r="E147" s="74"/>
    </row>
    <row r="148" spans="1:5">
      <c r="A148" s="17" t="str">
        <f>HLOOKUP(INDICE!$F$2,Nombres!$C$3:$D$636,56,FALSE)</f>
        <v>Tangible assets</v>
      </c>
      <c r="B148" s="74">
        <v>7162.4500468862689</v>
      </c>
      <c r="C148" s="74">
        <v>7151.4977539340025</v>
      </c>
      <c r="D148" s="74">
        <v>7716.1827150489589</v>
      </c>
      <c r="E148" s="74">
        <v>7307.6578540139444</v>
      </c>
    </row>
    <row r="149" spans="1:5">
      <c r="A149" s="17" t="str">
        <f>HLOOKUP(INDICE!$F$2,Nombres!$C$3:$D$636,57,FALSE)</f>
        <v>Other assets</v>
      </c>
      <c r="B149" s="74">
        <f t="shared" ref="B149:E149" si="16">+B150-B148-B145-B144-B143</f>
        <v>250578.31388664647</v>
      </c>
      <c r="C149" s="74">
        <f t="shared" si="16"/>
        <v>229323.88883386424</v>
      </c>
      <c r="D149" s="74">
        <f t="shared" si="16"/>
        <v>226632.53362095534</v>
      </c>
      <c r="E149" s="74">
        <f t="shared" si="16"/>
        <v>254604.08318238851</v>
      </c>
    </row>
    <row r="150" spans="1:5">
      <c r="A150" s="19" t="str">
        <f>HLOOKUP(INDICE!$F$2,Nombres!$C$3:$D$636,58,FALSE)</f>
        <v>Total assets / Liabilities and equity</v>
      </c>
      <c r="B150" s="89">
        <v>2474346.1314365575</v>
      </c>
      <c r="C150" s="89">
        <v>2547215.2262593997</v>
      </c>
      <c r="D150" s="89">
        <v>2630632.5639168755</v>
      </c>
      <c r="E150" s="89">
        <v>2725519.7514816043</v>
      </c>
    </row>
    <row r="151" spans="1:5">
      <c r="A151" s="17" t="str">
        <f>HLOOKUP(INDICE!$F$2,Nombres!$C$3:$D$636,59,FALSE)</f>
        <v>Financial liabilities held for trading and designated at fair value through profit or loss</v>
      </c>
      <c r="B151" s="74">
        <v>0</v>
      </c>
      <c r="C151" s="74">
        <v>0</v>
      </c>
      <c r="D151" s="74">
        <v>0</v>
      </c>
      <c r="E151" s="74">
        <v>0</v>
      </c>
    </row>
    <row r="152" spans="1:5">
      <c r="A152" s="17" t="str">
        <f>HLOOKUP(INDICE!$F$2,Nombres!$C$3:$D$636,60,FALSE)</f>
        <v>Deposits from central banks and credit institutions</v>
      </c>
      <c r="B152" s="74">
        <v>897884.73787766253</v>
      </c>
      <c r="C152" s="74">
        <v>862181.54235739005</v>
      </c>
      <c r="D152" s="74">
        <v>918487.57640805468</v>
      </c>
      <c r="E152" s="74">
        <v>873970.7246251679</v>
      </c>
    </row>
    <row r="153" spans="1:5">
      <c r="A153" s="17" t="str">
        <f>HLOOKUP(INDICE!$F$2,Nombres!$C$3:$D$636,61,FALSE)</f>
        <v>Deposits from customers</v>
      </c>
      <c r="B153" s="74">
        <v>1.02319535206604</v>
      </c>
      <c r="C153" s="74">
        <v>2.1933767475280761</v>
      </c>
      <c r="D153" s="74">
        <v>10.15732177126503</v>
      </c>
      <c r="E153" s="74">
        <v>25.581066029485701</v>
      </c>
    </row>
    <row r="154" spans="1:5">
      <c r="A154" s="17" t="str">
        <f>HLOOKUP(INDICE!$F$2,Nombres!$C$3:$D$636,62,FALSE)</f>
        <v>Debt certificates</v>
      </c>
      <c r="B154" s="74">
        <v>1112787.7272957349</v>
      </c>
      <c r="C154" s="74">
        <v>1210748.3881296131</v>
      </c>
      <c r="D154" s="74">
        <v>1175422.900353543</v>
      </c>
      <c r="E154" s="74">
        <v>1270038.9162659275</v>
      </c>
    </row>
    <row r="155" spans="1:5" hidden="1">
      <c r="A155" s="17"/>
      <c r="B155" s="74"/>
      <c r="C155" s="74"/>
      <c r="D155" s="74"/>
      <c r="E155" s="74"/>
    </row>
    <row r="156" spans="1:5">
      <c r="A156" s="17" t="str">
        <f>HLOOKUP(INDICE!$F$2,Nombres!$C$3:$D$636,63,FALSE)</f>
        <v>Other liabilities</v>
      </c>
      <c r="B156" s="74">
        <f t="shared" ref="B156:E156" si="17">+B150-B151-B152-B153-B154-B157</f>
        <v>178881.19710133132</v>
      </c>
      <c r="C156" s="74">
        <f t="shared" si="17"/>
        <v>182580.79954309581</v>
      </c>
      <c r="D156" s="74">
        <f t="shared" si="17"/>
        <v>240381.45674224244</v>
      </c>
      <c r="E156" s="74">
        <f t="shared" si="17"/>
        <v>282148.53387690609</v>
      </c>
    </row>
    <row r="157" spans="1:5">
      <c r="A157" s="17" t="str">
        <f>HLOOKUP(INDICE!$F$2,Nombres!$C$3:$D$636,282,FALSE)</f>
        <v>Allocated regulatory capital</v>
      </c>
      <c r="B157" s="80">
        <v>284791.44596647657</v>
      </c>
      <c r="C157" s="80">
        <v>291702.30285255326</v>
      </c>
      <c r="D157" s="80">
        <v>296330.47309126402</v>
      </c>
      <c r="E157" s="80">
        <v>299335.99564757344</v>
      </c>
    </row>
    <row r="158" spans="1:5">
      <c r="A158" s="87"/>
      <c r="B158" s="74"/>
      <c r="C158" s="74"/>
      <c r="D158" s="74"/>
      <c r="E158" s="74"/>
    </row>
    <row r="159" spans="1:5">
      <c r="A159" s="17"/>
      <c r="B159" s="74"/>
      <c r="C159" s="74"/>
      <c r="D159" s="74"/>
      <c r="E159" s="74"/>
    </row>
    <row r="160" spans="1:5" ht="17">
      <c r="A160" s="65" t="str">
        <f>HLOOKUP(INDICE!$F$2,Nombres!$C$3:$D$636,65,FALSE)</f>
        <v>Relevant business indicators</v>
      </c>
      <c r="B160" s="97"/>
      <c r="C160" s="97"/>
      <c r="D160" s="97"/>
      <c r="E160" s="97"/>
    </row>
    <row r="161" spans="1:11">
      <c r="A161" s="67" t="str">
        <f>HLOOKUP(INDICE!$F$2,Nombres!$C$3:$D$636,81,FALSE)</f>
        <v>(Million Chilean pesos)</v>
      </c>
      <c r="B161" s="98"/>
      <c r="C161" s="74"/>
      <c r="D161" s="74"/>
      <c r="E161" s="74"/>
    </row>
    <row r="162" spans="1:11" ht="15.75" customHeight="1">
      <c r="A162" s="62"/>
      <c r="B162" s="81">
        <f t="shared" ref="B162:E162" si="18">+B$30</f>
        <v>45747</v>
      </c>
      <c r="C162" s="81">
        <f t="shared" si="18"/>
        <v>45838</v>
      </c>
      <c r="D162" s="81">
        <f t="shared" si="18"/>
        <v>45930</v>
      </c>
      <c r="E162" s="81">
        <f t="shared" si="18"/>
        <v>46022</v>
      </c>
    </row>
    <row r="163" spans="1:11" ht="15.75" customHeight="1">
      <c r="A163" s="17" t="str">
        <f>HLOOKUP(INDICE!$F$2,Nombres!$C$3:$D$636,66,FALSE)</f>
        <v>Loans and advances to customers (gross) (*)</v>
      </c>
      <c r="B163" s="74">
        <v>2278151.277548769</v>
      </c>
      <c r="C163" s="74">
        <v>2301566.0505730491</v>
      </c>
      <c r="D163" s="74">
        <v>2407898.1866653487</v>
      </c>
      <c r="E163" s="74">
        <v>2488808.5580884996</v>
      </c>
    </row>
    <row r="164" spans="1:11" ht="15.75" customHeight="1">
      <c r="A164" s="17" t="str">
        <f>HLOOKUP(INDICE!$F$2,Nombres!$C$3:$D$636,67,FALSE)</f>
        <v>Customer deposits under management (*)</v>
      </c>
      <c r="B164" s="74">
        <v>1.02319535206604</v>
      </c>
      <c r="C164" s="74">
        <v>2.1933767475280761</v>
      </c>
      <c r="D164" s="74">
        <v>10.15732177126503</v>
      </c>
      <c r="E164" s="74">
        <v>25.581066029485701</v>
      </c>
    </row>
    <row r="165" spans="1:11" ht="15.75" customHeight="1">
      <c r="A165" s="17" t="str">
        <f>HLOOKUP(INDICE!$F$2,Nombres!$C$3:$D$636,68,FALSE)</f>
        <v>Investment funds and managed portfolios</v>
      </c>
      <c r="B165" s="74">
        <v>0</v>
      </c>
      <c r="C165" s="74">
        <v>0</v>
      </c>
      <c r="D165" s="74">
        <v>0</v>
      </c>
      <c r="E165" s="74">
        <v>0</v>
      </c>
    </row>
    <row r="166" spans="1:11" ht="15.75" customHeight="1">
      <c r="A166" s="17" t="str">
        <f>HLOOKUP(INDICE!$F$2,Nombres!$C$3:$D$636,69,FALSE)</f>
        <v>Pension funds</v>
      </c>
      <c r="B166" s="74">
        <v>0</v>
      </c>
      <c r="C166" s="74">
        <v>0</v>
      </c>
      <c r="D166" s="74">
        <v>0</v>
      </c>
      <c r="E166" s="74">
        <v>0</v>
      </c>
    </row>
    <row r="167" spans="1:11">
      <c r="A167" s="17" t="str">
        <f>HLOOKUP(INDICE!$F$2,Nombres!$C$3:$D$636,70,FALSE)</f>
        <v>Other off balance-sheet funds</v>
      </c>
      <c r="B167" s="74">
        <v>0</v>
      </c>
      <c r="C167" s="74">
        <v>0</v>
      </c>
      <c r="D167" s="74">
        <v>0</v>
      </c>
      <c r="E167" s="74">
        <v>0</v>
      </c>
    </row>
    <row r="168" spans="1:11">
      <c r="A168" s="87" t="str">
        <f>HLOOKUP(INDICE!$F$2,Nombres!$C$3:$D$636,71,FALSE)</f>
        <v xml:space="preserve">(*) Excluding repos. </v>
      </c>
      <c r="B168" s="74"/>
      <c r="C168" s="74"/>
      <c r="D168" s="74"/>
      <c r="E168" s="74"/>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997" spans="1:1">
      <c r="A997" s="63" t="s">
        <v>555</v>
      </c>
    </row>
  </sheetData>
  <mergeCells count="2">
    <mergeCell ref="B6:E6"/>
    <mergeCell ref="B118:E118"/>
  </mergeCells>
  <conditionalFormatting sqref="B26:E26">
    <cfRule type="cellIs" dxfId="10" priority="14" operator="notBetween">
      <formula>0.5</formula>
      <formula>-0.5</formula>
    </cfRule>
  </conditionalFormatting>
  <conditionalFormatting sqref="B138:E138">
    <cfRule type="cellIs" dxfId="9" priority="4" operator="notBetween">
      <formula>0.5</formula>
      <formula>-0.5</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K1006"/>
  <sheetViews>
    <sheetView showGridLines="0" workbookViewId="0">
      <selection activeCell="A134" sqref="A134"/>
    </sheetView>
  </sheetViews>
  <sheetFormatPr baseColWidth="10" defaultColWidth="11.453125" defaultRowHeight="14.5"/>
  <cols>
    <col min="1" max="1" width="62" style="63" customWidth="1"/>
    <col min="2" max="5" width="12.26953125" style="63" customWidth="1"/>
    <col min="6" max="16384" width="11.453125" style="63"/>
  </cols>
  <sheetData>
    <row r="1" spans="1:5" ht="17">
      <c r="A1" s="61" t="str">
        <f>HLOOKUP(INDICE!$F$2,Nombres!$C$3:$D$636,16,FALSE)</f>
        <v>Colombia</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40">
        <f>+España!B6</f>
        <v>2025</v>
      </c>
      <c r="C6" s="240"/>
      <c r="D6" s="240"/>
      <c r="E6" s="240"/>
    </row>
    <row r="7" spans="1:5">
      <c r="A7" s="69"/>
      <c r="B7" s="70" t="str">
        <f>+España!B7</f>
        <v>1Q</v>
      </c>
      <c r="C7" s="70" t="str">
        <f>+España!C7</f>
        <v>2Q</v>
      </c>
      <c r="D7" s="70" t="str">
        <f>+España!D7</f>
        <v>3Q</v>
      </c>
      <c r="E7" s="70" t="str">
        <f>+España!E7</f>
        <v>4Q</v>
      </c>
    </row>
    <row r="8" spans="1:5">
      <c r="A8" s="25" t="str">
        <f>HLOOKUP(INDICE!$F$2,Nombres!$C$3:$D$636,33,FALSE)</f>
        <v>Net interest income</v>
      </c>
      <c r="B8" s="71">
        <v>235.02400020000005</v>
      </c>
      <c r="C8" s="71">
        <v>238.06200010000003</v>
      </c>
      <c r="D8" s="71">
        <v>251.04099979999967</v>
      </c>
      <c r="E8" s="71">
        <v>274.65317021300007</v>
      </c>
    </row>
    <row r="9" spans="1:5">
      <c r="A9" s="17" t="str">
        <f>HLOOKUP(INDICE!$F$2,Nombres!$C$3:$D$636,34,FALSE)</f>
        <v>Net fees and commissions</v>
      </c>
      <c r="B9" s="74">
        <v>26.026827151999992</v>
      </c>
      <c r="C9" s="74">
        <v>25.481160183000064</v>
      </c>
      <c r="D9" s="74">
        <v>31.924326347999962</v>
      </c>
      <c r="E9" s="74">
        <v>48.053529163</v>
      </c>
    </row>
    <row r="10" spans="1:5">
      <c r="A10" s="17" t="str">
        <f>HLOOKUP(INDICE!$F$2,Nombres!$C$3:$D$636,35,FALSE)</f>
        <v>Net trading income</v>
      </c>
      <c r="B10" s="74">
        <v>27.148708508000002</v>
      </c>
      <c r="C10" s="74">
        <v>14.100616618999993</v>
      </c>
      <c r="D10" s="74">
        <v>25.189196771999988</v>
      </c>
      <c r="E10" s="74">
        <v>14.316023577000054</v>
      </c>
    </row>
    <row r="11" spans="1:5">
      <c r="A11" s="17" t="str">
        <f>HLOOKUP(INDICE!$F$2,Nombres!$C$3:$D$636,36,FALSE)</f>
        <v>Other operating income and expenses</v>
      </c>
      <c r="B11" s="74">
        <v>-6.3759999999999959</v>
      </c>
      <c r="C11" s="74">
        <v>-3.508</v>
      </c>
      <c r="D11" s="74">
        <v>-14.220000000000013</v>
      </c>
      <c r="E11" s="74">
        <v>-50.812000000000005</v>
      </c>
    </row>
    <row r="12" spans="1:5">
      <c r="A12" s="25" t="str">
        <f>HLOOKUP(INDICE!$F$2,Nombres!$C$3:$D$636,37,FALSE)</f>
        <v>Gross income</v>
      </c>
      <c r="B12" s="71">
        <f t="shared" ref="B12:E12" si="0">+SUM(B8:B11)</f>
        <v>281.82353586000011</v>
      </c>
      <c r="C12" s="71">
        <f t="shared" si="0"/>
        <v>274.13577690200009</v>
      </c>
      <c r="D12" s="71">
        <f t="shared" si="0"/>
        <v>293.93452291999961</v>
      </c>
      <c r="E12" s="71">
        <f t="shared" si="0"/>
        <v>286.21072295300013</v>
      </c>
    </row>
    <row r="13" spans="1:5">
      <c r="A13" s="17" t="str">
        <f>HLOOKUP(INDICE!$F$2,Nombres!$C$3:$D$636,38,FALSE)</f>
        <v>Operating expenses</v>
      </c>
      <c r="B13" s="74">
        <v>-129.43529107499998</v>
      </c>
      <c r="C13" s="74">
        <v>-121.76759007499999</v>
      </c>
      <c r="D13" s="74">
        <v>-132.77430179000004</v>
      </c>
      <c r="E13" s="74">
        <v>-142.47253264699998</v>
      </c>
    </row>
    <row r="14" spans="1:5">
      <c r="A14" s="17" t="str">
        <f>HLOOKUP(INDICE!$F$2,Nombres!$C$3:$D$636,39,FALSE)</f>
        <v xml:space="preserve">  Administration expenses</v>
      </c>
      <c r="B14" s="74">
        <v>-119.72129107499997</v>
      </c>
      <c r="C14" s="74">
        <v>-112.82859007499999</v>
      </c>
      <c r="D14" s="74">
        <v>-123.33030179000004</v>
      </c>
      <c r="E14" s="74">
        <v>-132.66453264699999</v>
      </c>
    </row>
    <row r="15" spans="1:5">
      <c r="A15" s="75" t="str">
        <f>HLOOKUP(INDICE!$F$2,Nombres!$C$3:$D$636,40,FALSE)</f>
        <v xml:space="preserve">  Personnel expenses</v>
      </c>
      <c r="B15" s="74">
        <v>-50.321999999999989</v>
      </c>
      <c r="C15" s="74">
        <v>-50.726999999999997</v>
      </c>
      <c r="D15" s="74">
        <v>-59.474000000000025</v>
      </c>
      <c r="E15" s="74">
        <v>-65.056000000000026</v>
      </c>
    </row>
    <row r="16" spans="1:5">
      <c r="A16" s="75" t="str">
        <f>HLOOKUP(INDICE!$F$2,Nombres!$C$3:$D$636,41,FALSE)</f>
        <v xml:space="preserve">  General and administrative expenses</v>
      </c>
      <c r="B16" s="74">
        <v>-69.399291074999994</v>
      </c>
      <c r="C16" s="74">
        <v>-62.101590074999983</v>
      </c>
      <c r="D16" s="74">
        <v>-63.85630179000001</v>
      </c>
      <c r="E16" s="74">
        <v>-67.608532646999961</v>
      </c>
    </row>
    <row r="17" spans="1:5">
      <c r="A17" s="17" t="str">
        <f>HLOOKUP(INDICE!$F$2,Nombres!$C$3:$D$636,42,FALSE)</f>
        <v xml:space="preserve">  Depreciation</v>
      </c>
      <c r="B17" s="74">
        <v>-9.7140000000000004</v>
      </c>
      <c r="C17" s="74">
        <v>-8.9390000000000036</v>
      </c>
      <c r="D17" s="74">
        <v>-9.4439999999999973</v>
      </c>
      <c r="E17" s="74">
        <v>-9.8080000000000016</v>
      </c>
    </row>
    <row r="18" spans="1:5">
      <c r="A18" s="25" t="str">
        <f>HLOOKUP(INDICE!$F$2,Nombres!$C$3:$D$636,43,FALSE)</f>
        <v>Operating income</v>
      </c>
      <c r="B18" s="71">
        <f t="shared" ref="B18:E18" si="1">+B12+B13</f>
        <v>152.38824478500013</v>
      </c>
      <c r="C18" s="71">
        <f t="shared" si="1"/>
        <v>152.3681868270001</v>
      </c>
      <c r="D18" s="71">
        <f t="shared" si="1"/>
        <v>161.16022112999957</v>
      </c>
      <c r="E18" s="71">
        <f t="shared" si="1"/>
        <v>143.73819030600015</v>
      </c>
    </row>
    <row r="19" spans="1:5">
      <c r="A19" s="17" t="str">
        <f>HLOOKUP(INDICE!$F$2,Nombres!$C$3:$D$636,44,FALSE)</f>
        <v>Impaiment on financial assets not measured at fair value through profit or loss</v>
      </c>
      <c r="B19" s="74">
        <v>-108.70199999999998</v>
      </c>
      <c r="C19" s="74">
        <v>-94.292000000000058</v>
      </c>
      <c r="D19" s="74">
        <v>-79.387999999999892</v>
      </c>
      <c r="E19" s="74">
        <v>-94.137000000000128</v>
      </c>
    </row>
    <row r="20" spans="1:5">
      <c r="A20" s="17" t="str">
        <f>HLOOKUP(INDICE!$F$2,Nombres!$C$3:$D$636,45,FALSE)</f>
        <v>Provisions or reversal of provisions and other results</v>
      </c>
      <c r="B20" s="74">
        <v>-0.29400000000000026</v>
      </c>
      <c r="C20" s="74">
        <v>-1.4579999999999995</v>
      </c>
      <c r="D20" s="74">
        <v>-5.8809999999999993</v>
      </c>
      <c r="E20" s="74">
        <v>8.1339999999999968</v>
      </c>
    </row>
    <row r="21" spans="1:5">
      <c r="A21" s="25" t="str">
        <f>HLOOKUP(INDICE!$F$2,Nombres!$C$3:$D$636,46,FALSE)</f>
        <v>Profit/(loss) before tax</v>
      </c>
      <c r="B21" s="71">
        <f t="shared" ref="B21:E21" si="2">+B18+B19+B20</f>
        <v>43.392244785000145</v>
      </c>
      <c r="C21" s="71">
        <f t="shared" si="2"/>
        <v>56.618186827000045</v>
      </c>
      <c r="D21" s="71">
        <f t="shared" si="2"/>
        <v>75.891221129999678</v>
      </c>
      <c r="E21" s="71">
        <f t="shared" si="2"/>
        <v>57.735190306000021</v>
      </c>
    </row>
    <row r="22" spans="1:5">
      <c r="A22" s="17" t="str">
        <f>HLOOKUP(INDICE!$F$2,Nombres!$C$3:$D$636,47,FALSE)</f>
        <v>Income tax</v>
      </c>
      <c r="B22" s="74">
        <v>-10.103123630020002</v>
      </c>
      <c r="C22" s="74">
        <v>-15.961513526770004</v>
      </c>
      <c r="D22" s="74">
        <v>-26.43342919288996</v>
      </c>
      <c r="E22" s="74">
        <v>-35.578699426780076</v>
      </c>
    </row>
    <row r="23" spans="1:5">
      <c r="A23" s="25" t="str">
        <f>HLOOKUP(INDICE!$F$2,Nombres!$C$3:$D$636,48,FALSE)</f>
        <v>Profit/(loss) for the year</v>
      </c>
      <c r="B23" s="71">
        <f t="shared" ref="B23:E23" si="3">+B21+B22</f>
        <v>33.289121154980144</v>
      </c>
      <c r="C23" s="71">
        <f t="shared" si="3"/>
        <v>40.65667330023004</v>
      </c>
      <c r="D23" s="71">
        <f t="shared" si="3"/>
        <v>49.457791937109718</v>
      </c>
      <c r="E23" s="71">
        <f t="shared" si="3"/>
        <v>22.156490879219945</v>
      </c>
    </row>
    <row r="24" spans="1:5">
      <c r="A24" s="17" t="str">
        <f>HLOOKUP(INDICE!$F$2,Nombres!$C$3:$D$636,49,FALSE)</f>
        <v>Non-controlling interests</v>
      </c>
      <c r="B24" s="74">
        <v>-0.37831035999999935</v>
      </c>
      <c r="C24" s="74">
        <v>-0.59074666500000073</v>
      </c>
      <c r="D24" s="74">
        <v>-0.9596542609999994</v>
      </c>
      <c r="E24" s="74">
        <v>-1.2521140850000008</v>
      </c>
    </row>
    <row r="25" spans="1:5">
      <c r="A25" s="19" t="str">
        <f>HLOOKUP(INDICE!$F$2,Nombres!$C$3:$D$636,50,FALSE)</f>
        <v>Net attributable profit</v>
      </c>
      <c r="B25" s="89">
        <f t="shared" ref="B25:E25" si="4">+B23+B24</f>
        <v>32.910810794980144</v>
      </c>
      <c r="C25" s="89">
        <f t="shared" si="4"/>
        <v>40.065926635230042</v>
      </c>
      <c r="D25" s="89">
        <f t="shared" si="4"/>
        <v>48.498137676109721</v>
      </c>
      <c r="E25" s="89">
        <f t="shared" si="4"/>
        <v>20.904376794219942</v>
      </c>
    </row>
    <row r="26" spans="1:5">
      <c r="A26" s="87"/>
      <c r="B26" s="92">
        <v>9.9475983006414026E-14</v>
      </c>
      <c r="C26" s="92">
        <v>0</v>
      </c>
      <c r="D26" s="92">
        <v>-6.3948846218409017E-14</v>
      </c>
      <c r="E26" s="92">
        <v>0</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1313.6270000000002</v>
      </c>
      <c r="C31" s="74">
        <v>1237.9639999999999</v>
      </c>
      <c r="D31" s="74">
        <v>1670.346</v>
      </c>
      <c r="E31" s="74">
        <v>1698.7080000000001</v>
      </c>
    </row>
    <row r="32" spans="1:5">
      <c r="A32" s="17" t="str">
        <f>HLOOKUP(INDICE!$F$2,Nombres!$C$3:$D$636,53,FALSE)</f>
        <v xml:space="preserve">Financial assets designated at fair value </v>
      </c>
      <c r="B32" s="74">
        <v>3648.1770000000001</v>
      </c>
      <c r="C32" s="74">
        <v>3651.2629999999999</v>
      </c>
      <c r="D32" s="74">
        <v>3838.308</v>
      </c>
      <c r="E32" s="74">
        <v>3868.2119999999995</v>
      </c>
    </row>
    <row r="33" spans="1:5">
      <c r="A33" s="17" t="str">
        <f>HLOOKUP(INDICE!$F$2,Nombres!$C$3:$D$636,54,FALSE)</f>
        <v>Financial assets at amortized cost</v>
      </c>
      <c r="B33" s="74">
        <v>17446.546999999999</v>
      </c>
      <c r="C33" s="74">
        <v>16636.006000000001</v>
      </c>
      <c r="D33" s="74">
        <v>17478.888999999999</v>
      </c>
      <c r="E33" s="74">
        <v>18559.471000000001</v>
      </c>
    </row>
    <row r="34" spans="1:5">
      <c r="A34" s="17" t="str">
        <f>HLOOKUP(INDICE!$F$2,Nombres!$C$3:$D$636,55,FALSE)</f>
        <v xml:space="preserve">    of which loans and advances to customers</v>
      </c>
      <c r="B34" s="74">
        <v>16237.473</v>
      </c>
      <c r="C34" s="74">
        <v>15714.43</v>
      </c>
      <c r="D34" s="74">
        <v>16648.394</v>
      </c>
      <c r="E34" s="74">
        <v>17438.096000000001</v>
      </c>
    </row>
    <row r="35" spans="1:5" hidden="1">
      <c r="A35" s="17"/>
      <c r="B35" s="74"/>
      <c r="C35" s="74"/>
      <c r="D35" s="74"/>
      <c r="E35" s="74"/>
    </row>
    <row r="36" spans="1:5">
      <c r="A36" s="17" t="str">
        <f>HLOOKUP(INDICE!$F$2,Nombres!$C$3:$D$636,56,FALSE)</f>
        <v>Tangible assets</v>
      </c>
      <c r="B36" s="74">
        <v>98.963000000000036</v>
      </c>
      <c r="C36" s="74">
        <v>90.220999999999961</v>
      </c>
      <c r="D36" s="74">
        <v>91.762000000000043</v>
      </c>
      <c r="E36" s="74">
        <v>97.109000000000066</v>
      </c>
    </row>
    <row r="37" spans="1:5">
      <c r="A37" s="17" t="str">
        <f>HLOOKUP(INDICE!$F$2,Nombres!$C$3:$D$636,57,FALSE)</f>
        <v>Other assets</v>
      </c>
      <c r="B37" s="74">
        <f t="shared" ref="B37:E37" si="5">+B38-B36-B33-B32-B31</f>
        <v>1033.4709344250039</v>
      </c>
      <c r="C37" s="74">
        <f t="shared" si="5"/>
        <v>992.58299999999781</v>
      </c>
      <c r="D37" s="74">
        <f t="shared" si="5"/>
        <v>1048.6620000000062</v>
      </c>
      <c r="E37" s="74">
        <f t="shared" si="5"/>
        <v>1170.3359999999943</v>
      </c>
    </row>
    <row r="38" spans="1:5">
      <c r="A38" s="19" t="str">
        <f>HLOOKUP(INDICE!$F$2,Nombres!$C$3:$D$636,58,FALSE)</f>
        <v>Total assets / Liabilities and equity</v>
      </c>
      <c r="B38" s="89">
        <v>23540.784934425003</v>
      </c>
      <c r="C38" s="89">
        <v>22608.037</v>
      </c>
      <c r="D38" s="89">
        <v>24127.967000000004</v>
      </c>
      <c r="E38" s="89">
        <v>25393.835999999996</v>
      </c>
    </row>
    <row r="39" spans="1:5">
      <c r="A39" s="17" t="str">
        <f>HLOOKUP(INDICE!$F$2,Nombres!$C$3:$D$636,59,FALSE)</f>
        <v>Financial liabilities held for trading and designated at fair value through profit or loss</v>
      </c>
      <c r="B39" s="74">
        <v>1197.152</v>
      </c>
      <c r="C39" s="74">
        <v>1426.6690000000001</v>
      </c>
      <c r="D39" s="74">
        <v>2230.875</v>
      </c>
      <c r="E39" s="74">
        <v>2183.502</v>
      </c>
    </row>
    <row r="40" spans="1:5">
      <c r="A40" s="17" t="str">
        <f>HLOOKUP(INDICE!$F$2,Nombres!$C$3:$D$636,60,FALSE)</f>
        <v>Deposits from central banks and credit institutions</v>
      </c>
      <c r="B40" s="74">
        <v>729.22200002799991</v>
      </c>
      <c r="C40" s="74">
        <v>648.63299999900005</v>
      </c>
      <c r="D40" s="74">
        <v>657.09600002600018</v>
      </c>
      <c r="E40" s="74">
        <v>623.04200001899994</v>
      </c>
    </row>
    <row r="41" spans="1:5" ht="15.75" customHeight="1">
      <c r="A41" s="17" t="str">
        <f>HLOOKUP(INDICE!$F$2,Nombres!$C$3:$D$636,61,FALSE)</f>
        <v>Deposits from customers</v>
      </c>
      <c r="B41" s="74">
        <v>17366.615999972</v>
      </c>
      <c r="C41" s="74">
        <v>16820.548000001003</v>
      </c>
      <c r="D41" s="74">
        <v>17295.082999973998</v>
      </c>
      <c r="E41" s="74">
        <v>18614.074999981</v>
      </c>
    </row>
    <row r="42" spans="1:5">
      <c r="A42" s="17" t="str">
        <f>HLOOKUP(INDICE!$F$2,Nombres!$C$3:$D$636,62,FALSE)</f>
        <v>Debt certificates</v>
      </c>
      <c r="B42" s="74">
        <v>1393.0425152280002</v>
      </c>
      <c r="C42" s="74">
        <v>963.3892639674001</v>
      </c>
      <c r="D42" s="74">
        <v>1050.0462951469281</v>
      </c>
      <c r="E42" s="74">
        <v>1099.2507067676784</v>
      </c>
    </row>
    <row r="43" spans="1:5" hidden="1">
      <c r="A43" s="17"/>
      <c r="B43" s="74"/>
      <c r="C43" s="74"/>
      <c r="D43" s="74"/>
      <c r="E43" s="74"/>
    </row>
    <row r="44" spans="1:5">
      <c r="A44" s="17" t="str">
        <f>HLOOKUP(INDICE!$F$2,Nombres!$C$3:$D$636,63,FALSE)</f>
        <v>Other liabilities</v>
      </c>
      <c r="B44" s="74">
        <f t="shared" ref="B44:E44" si="6">+B38-B39-B40-B41-B42-B45</f>
        <v>406.35868204800408</v>
      </c>
      <c r="C44" s="74">
        <f t="shared" si="6"/>
        <v>467.04478677859424</v>
      </c>
      <c r="D44" s="74">
        <f t="shared" si="6"/>
        <v>632.54448145447577</v>
      </c>
      <c r="E44" s="74">
        <f t="shared" si="6"/>
        <v>416.66626558243797</v>
      </c>
    </row>
    <row r="45" spans="1:5">
      <c r="A45" s="17" t="str">
        <f>HLOOKUP(INDICE!$F$2,Nombres!$C$3:$D$636,282,FALSE)</f>
        <v>Allocated regulatory capital</v>
      </c>
      <c r="B45" s="80">
        <v>2448.3937371490001</v>
      </c>
      <c r="C45" s="80">
        <v>2281.7529492540002</v>
      </c>
      <c r="D45" s="80">
        <v>2262.3222233986003</v>
      </c>
      <c r="E45" s="80">
        <v>2457.3000276498806</v>
      </c>
    </row>
    <row r="46" spans="1:5">
      <c r="A46" s="87"/>
      <c r="B46" s="74"/>
      <c r="C46" s="74"/>
      <c r="D46" s="74"/>
      <c r="E46" s="74"/>
    </row>
    <row r="47" spans="1:5">
      <c r="A47" s="17"/>
      <c r="B47" s="74"/>
      <c r="C47" s="74"/>
      <c r="D47" s="74"/>
      <c r="E47" s="74"/>
    </row>
    <row r="48" spans="1:5" ht="17">
      <c r="A48" s="65" t="str">
        <f>HLOOKUP(INDICE!$F$2,Nombres!$C$3:$D$636,65,FALSE)</f>
        <v>Relevant business indicators</v>
      </c>
      <c r="B48" s="97"/>
      <c r="C48" s="97"/>
      <c r="D48" s="97"/>
      <c r="E48" s="97"/>
    </row>
    <row r="49" spans="1:5">
      <c r="A49" s="67" t="str">
        <f>HLOOKUP(INDICE!$F$2,Nombres!$C$3:$D$636,32,FALSE)</f>
        <v>(Million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Loans and advances to customers (gross) (*)</v>
      </c>
      <c r="B51" s="74">
        <v>17006.395</v>
      </c>
      <c r="C51" s="74">
        <v>16421.999</v>
      </c>
      <c r="D51" s="74">
        <v>17353.187000000002</v>
      </c>
      <c r="E51" s="74">
        <v>18139.624</v>
      </c>
    </row>
    <row r="52" spans="1:5">
      <c r="A52" s="17" t="str">
        <f>HLOOKUP(INDICE!$F$2,Nombres!$C$3:$D$636,67,FALSE)</f>
        <v>Customer deposits under management (*)</v>
      </c>
      <c r="B52" s="74">
        <v>17366.615999972</v>
      </c>
      <c r="C52" s="74">
        <v>16820.548000001003</v>
      </c>
      <c r="D52" s="74">
        <v>17295.082999973998</v>
      </c>
      <c r="E52" s="74">
        <v>18614.074999981</v>
      </c>
    </row>
    <row r="53" spans="1:5">
      <c r="A53" s="17" t="str">
        <f>HLOOKUP(INDICE!$F$2,Nombres!$C$3:$D$636,68,FALSE)</f>
        <v>Investment funds and managed portfolios</v>
      </c>
      <c r="B53" s="74">
        <v>2640.183878294215</v>
      </c>
      <c r="C53" s="74">
        <v>2486.2928748909349</v>
      </c>
      <c r="D53" s="74">
        <v>2822.394925418916</v>
      </c>
      <c r="E53" s="74">
        <v>2985.2810328798682</v>
      </c>
    </row>
    <row r="54" spans="1:5">
      <c r="A54" s="17" t="str">
        <f>HLOOKUP(INDICE!$F$2,Nombres!$C$3:$D$636,69,FALSE)</f>
        <v>Pension funds</v>
      </c>
      <c r="B54" s="74">
        <v>0</v>
      </c>
      <c r="C54" s="74">
        <v>0</v>
      </c>
      <c r="D54" s="74">
        <v>0</v>
      </c>
      <c r="E54" s="74">
        <v>0</v>
      </c>
    </row>
    <row r="55" spans="1:5">
      <c r="A55" s="17" t="str">
        <f>HLOOKUP(INDICE!$F$2,Nombres!$C$3:$D$636,70,FALSE)</f>
        <v>Other off balance-sheet funds</v>
      </c>
      <c r="B55" s="74">
        <v>0</v>
      </c>
      <c r="C55" s="74">
        <v>0</v>
      </c>
      <c r="D55" s="74">
        <v>0</v>
      </c>
      <c r="E55" s="74">
        <v>0</v>
      </c>
    </row>
    <row r="56" spans="1:5">
      <c r="A56" s="87" t="str">
        <f>HLOOKUP(INDICE!$F$2,Nombres!$C$3:$D$636,71,FALSE)</f>
        <v xml:space="preserve">(*) Excluding repos. </v>
      </c>
      <c r="B56" s="80"/>
      <c r="C56" s="80"/>
      <c r="D56" s="80"/>
      <c r="E56" s="80"/>
    </row>
    <row r="57" spans="1:5">
      <c r="A57" s="87">
        <f>HLOOKUP(INDICE!$F$2,Nombres!$C$3:$D$636,72,FALSE)</f>
        <v>0</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62"/>
      <c r="C114" s="62"/>
      <c r="D114" s="62"/>
      <c r="E114" s="62"/>
    </row>
    <row r="115" spans="1:5" ht="17">
      <c r="A115" s="65" t="str">
        <f>HLOOKUP(INDICE!$F$2,Nombres!$C$3:$D$636,31,FALSE)</f>
        <v xml:space="preserve">Income statement  </v>
      </c>
      <c r="B115" s="66"/>
      <c r="C115" s="66"/>
      <c r="D115" s="66"/>
      <c r="E115" s="66"/>
    </row>
    <row r="116" spans="1:5">
      <c r="A116" s="67" t="str">
        <f>HLOOKUP(INDICE!$F$2,Nombres!$C$3:$D$636,75,FALSE)</f>
        <v>(Million Colombian pesos)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1036691.2781132663</v>
      </c>
      <c r="C120" s="71">
        <v>1132994.5497823067</v>
      </c>
      <c r="D120" s="71">
        <v>1174598.5164992595</v>
      </c>
      <c r="E120" s="71">
        <v>1225686.2680534897</v>
      </c>
    </row>
    <row r="121" spans="1:5">
      <c r="A121" s="17" t="str">
        <f>HLOOKUP(INDICE!$F$2,Nombres!$C$3:$D$636,34,FALSE)</f>
        <v>Net fees and commissions</v>
      </c>
      <c r="B121" s="74">
        <v>114804.38032941065</v>
      </c>
      <c r="C121" s="74">
        <v>121423.59951680462</v>
      </c>
      <c r="D121" s="74">
        <v>149093.07630473239</v>
      </c>
      <c r="E121" s="74">
        <v>216299.25592328247</v>
      </c>
    </row>
    <row r="122" spans="1:5">
      <c r="A122" s="17" t="str">
        <f>HLOOKUP(INDICE!$F$2,Nombres!$C$3:$D$636,35,FALSE)</f>
        <v>Net trading income</v>
      </c>
      <c r="B122" s="74">
        <v>119753.00096329283</v>
      </c>
      <c r="C122" s="74">
        <v>69426.294305929099</v>
      </c>
      <c r="D122" s="74">
        <v>117658.19127702202</v>
      </c>
      <c r="E122" s="74">
        <v>62659.13604893101</v>
      </c>
    </row>
    <row r="123" spans="1:5">
      <c r="A123" s="17" t="str">
        <f>HLOOKUP(INDICE!$F$2,Nombres!$C$3:$D$636,36,FALSE)</f>
        <v>Other operating income and expenses</v>
      </c>
      <c r="B123" s="74">
        <v>-28124.547208282569</v>
      </c>
      <c r="C123" s="74">
        <v>-17205.846646695329</v>
      </c>
      <c r="D123" s="74">
        <v>-65990.727761268296</v>
      </c>
      <c r="E123" s="74">
        <v>-231460.93252613678</v>
      </c>
    </row>
    <row r="124" spans="1:5">
      <c r="A124" s="25" t="str">
        <f>HLOOKUP(INDICE!$F$2,Nombres!$C$3:$D$636,37,FALSE)</f>
        <v>Gross income</v>
      </c>
      <c r="B124" s="71">
        <f t="shared" ref="B124:E124" si="9">+SUM(B120:B123)</f>
        <v>1243124.1121976872</v>
      </c>
      <c r="C124" s="71">
        <f t="shared" si="9"/>
        <v>1306638.5969583448</v>
      </c>
      <c r="D124" s="71">
        <f t="shared" si="9"/>
        <v>1375359.0563197455</v>
      </c>
      <c r="E124" s="71">
        <f t="shared" si="9"/>
        <v>1273183.7274995663</v>
      </c>
    </row>
    <row r="125" spans="1:5">
      <c r="A125" s="17" t="str">
        <f>HLOOKUP(INDICE!$F$2,Nombres!$C$3:$D$636,38,FALSE)</f>
        <v>Operating expenses</v>
      </c>
      <c r="B125" s="74">
        <v>-570939.29651280574</v>
      </c>
      <c r="C125" s="74">
        <v>-581137.34666237375</v>
      </c>
      <c r="D125" s="74">
        <v>-621270.96205181966</v>
      </c>
      <c r="E125" s="74">
        <v>-635450.44730367325</v>
      </c>
    </row>
    <row r="126" spans="1:5">
      <c r="A126" s="17" t="str">
        <f>HLOOKUP(INDICE!$F$2,Nombres!$C$3:$D$636,39,FALSE)</f>
        <v xml:space="preserve">  Administration expenses</v>
      </c>
      <c r="B126" s="74">
        <v>-528090.82543306239</v>
      </c>
      <c r="C126" s="74">
        <v>-538438.68736380502</v>
      </c>
      <c r="D126" s="74">
        <v>-577055.83082239248</v>
      </c>
      <c r="E126" s="74">
        <v>-591776.41010105365</v>
      </c>
    </row>
    <row r="127" spans="1:5">
      <c r="A127" s="75" t="str">
        <f>HLOOKUP(INDICE!$F$2,Nombres!$C$3:$D$636,40,FALSE)</f>
        <v xml:space="preserve">  Personnel expenses</v>
      </c>
      <c r="B127" s="74">
        <v>-221970.43047918964</v>
      </c>
      <c r="C127" s="74">
        <v>-241464.51176056045</v>
      </c>
      <c r="D127" s="74">
        <v>-277919.20660386636</v>
      </c>
      <c r="E127" s="74">
        <v>-290794.29725430772</v>
      </c>
    </row>
    <row r="128" spans="1:5">
      <c r="A128" s="75" t="str">
        <f>HLOOKUP(INDICE!$F$2,Nombres!$C$3:$D$636,41,FALSE)</f>
        <v xml:space="preserve">  General and administrative expenses</v>
      </c>
      <c r="B128" s="74">
        <v>-306120.39495387272</v>
      </c>
      <c r="C128" s="74">
        <v>-296974.17560324463</v>
      </c>
      <c r="D128" s="74">
        <v>-299136.62421852612</v>
      </c>
      <c r="E128" s="74">
        <v>-300982.11284674605</v>
      </c>
    </row>
    <row r="129" spans="1:5">
      <c r="A129" s="17" t="str">
        <f>HLOOKUP(INDICE!$F$2,Nombres!$C$3:$D$636,42,FALSE)</f>
        <v xml:space="preserve">  Depreciation</v>
      </c>
      <c r="B129" s="74">
        <v>-42848.471079743365</v>
      </c>
      <c r="C129" s="74">
        <v>-42698.659298568673</v>
      </c>
      <c r="D129" s="74">
        <v>-44215.131229427287</v>
      </c>
      <c r="E129" s="74">
        <v>-43674.037202619453</v>
      </c>
    </row>
    <row r="130" spans="1:5">
      <c r="A130" s="25" t="str">
        <f>HLOOKUP(INDICE!$F$2,Nombres!$C$3:$D$636,43,FALSE)</f>
        <v>Operating income</v>
      </c>
      <c r="B130" s="71">
        <f t="shared" ref="B130:E130" si="10">+B124+B125</f>
        <v>672184.81568488141</v>
      </c>
      <c r="C130" s="71">
        <f t="shared" si="10"/>
        <v>725501.25029597105</v>
      </c>
      <c r="D130" s="71">
        <f t="shared" si="10"/>
        <v>754088.09426792583</v>
      </c>
      <c r="E130" s="71">
        <f t="shared" si="10"/>
        <v>637733.28019589302</v>
      </c>
    </row>
    <row r="131" spans="1:5">
      <c r="A131" s="17" t="str">
        <f>HLOOKUP(INDICE!$F$2,Nombres!$C$3:$D$636,44,FALSE)</f>
        <v>Impaiment on financial assets not measured at fair value through profit or loss</v>
      </c>
      <c r="B131" s="74">
        <v>-479484.71312644263</v>
      </c>
      <c r="C131" s="74">
        <v>-451494.44218450302</v>
      </c>
      <c r="D131" s="74">
        <v>-373164.59517190454</v>
      </c>
      <c r="E131" s="74">
        <v>-418638.51549202093</v>
      </c>
    </row>
    <row r="132" spans="1:5">
      <c r="A132" s="17" t="str">
        <f>HLOOKUP(INDICE!$F$2,Nombres!$C$3:$D$636,45,FALSE)</f>
        <v>Provisions or reversal of provisions and other results</v>
      </c>
      <c r="B132" s="74">
        <v>-1296.8345169286085</v>
      </c>
      <c r="C132" s="74">
        <v>-6738.2575552744038</v>
      </c>
      <c r="D132" s="74">
        <v>-27216.904327835226</v>
      </c>
      <c r="E132" s="74">
        <v>37544.347955347286</v>
      </c>
    </row>
    <row r="133" spans="1:5">
      <c r="A133" s="25" t="str">
        <f>HLOOKUP(INDICE!$F$2,Nombres!$C$3:$D$636,46,FALSE)</f>
        <v>Profit/(loss) before tax</v>
      </c>
      <c r="B133" s="71">
        <f t="shared" ref="B133:E133" si="11">+B130+B131+B132</f>
        <v>191403.26804151016</v>
      </c>
      <c r="C133" s="71">
        <f t="shared" si="11"/>
        <v>267268.55055619363</v>
      </c>
      <c r="D133" s="71">
        <f t="shared" si="11"/>
        <v>353706.59476818604</v>
      </c>
      <c r="E133" s="71">
        <f t="shared" si="11"/>
        <v>256639.11265921936</v>
      </c>
    </row>
    <row r="134" spans="1:5">
      <c r="A134" s="17" t="str">
        <f>HLOOKUP(INDICE!$F$2,Nombres!$C$3:$D$636,47,FALSE)</f>
        <v>Income tax</v>
      </c>
      <c r="B134" s="74">
        <v>-44564.896095942306</v>
      </c>
      <c r="C134" s="74">
        <v>-74973.779351187448</v>
      </c>
      <c r="D134" s="74">
        <v>-122916.66923620412</v>
      </c>
      <c r="E134" s="74">
        <v>-160544.47770041763</v>
      </c>
    </row>
    <row r="135" spans="1:5">
      <c r="A135" s="25" t="str">
        <f>HLOOKUP(INDICE!$F$2,Nombres!$C$3:$D$636,48,FALSE)</f>
        <v>Profit/(loss) for the year</v>
      </c>
      <c r="B135" s="71">
        <f t="shared" ref="B135:E135" si="12">+B133+B134</f>
        <v>146838.37194556787</v>
      </c>
      <c r="C135" s="71">
        <f t="shared" si="12"/>
        <v>192294.77120500617</v>
      </c>
      <c r="D135" s="71">
        <f t="shared" si="12"/>
        <v>230789.92553198192</v>
      </c>
      <c r="E135" s="71">
        <f t="shared" si="12"/>
        <v>96094.634958801733</v>
      </c>
    </row>
    <row r="136" spans="1:5">
      <c r="A136" s="17" t="str">
        <f>HLOOKUP(INDICE!$F$2,Nombres!$C$3:$D$636,49,FALSE)</f>
        <v>Non-controlling interests</v>
      </c>
      <c r="B136" s="74">
        <v>-1668.7276631281979</v>
      </c>
      <c r="C136" s="74">
        <v>-2775.6002016492703</v>
      </c>
      <c r="D136" s="74">
        <v>-4463.1689661913679</v>
      </c>
      <c r="E136" s="74">
        <v>-5646.5350779699838</v>
      </c>
    </row>
    <row r="137" spans="1:5">
      <c r="A137" s="19" t="str">
        <f>HLOOKUP(INDICE!$F$2,Nombres!$C$3:$D$636,50,FALSE)</f>
        <v>Net attributable profit</v>
      </c>
      <c r="B137" s="89">
        <f t="shared" ref="B137:E137" si="13">+B135+B136</f>
        <v>145169.64428243967</v>
      </c>
      <c r="C137" s="89">
        <f t="shared" si="13"/>
        <v>189519.1710033569</v>
      </c>
      <c r="D137" s="89">
        <f t="shared" si="13"/>
        <v>226326.75656579057</v>
      </c>
      <c r="E137" s="89">
        <f t="shared" si="13"/>
        <v>90448.099880831753</v>
      </c>
    </row>
    <row r="138" spans="1:5">
      <c r="A138" s="87"/>
      <c r="B138" s="92">
        <v>0</v>
      </c>
      <c r="C138" s="92">
        <v>-4.3655745685100555E-10</v>
      </c>
      <c r="D138" s="92">
        <v>0</v>
      </c>
      <c r="E138" s="92">
        <v>-1.4551915228366852E-10</v>
      </c>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HLOOKUP(INDICE!$F$2,Nombres!$C$3:$D$636,75,FALSE)</f>
        <v>(Million Colombian pesos)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Cash, cash balances at central banks and other demand deposits</v>
      </c>
      <c r="B143" s="74">
        <v>5956332.2129856395</v>
      </c>
      <c r="C143" s="74">
        <v>5904659.0101711731</v>
      </c>
      <c r="D143" s="74">
        <v>7651027.5155110462</v>
      </c>
      <c r="E143" s="74">
        <v>7499063.6699152039</v>
      </c>
    </row>
    <row r="144" spans="1:5">
      <c r="A144" s="17" t="str">
        <f>HLOOKUP(INDICE!$F$2,Nombres!$C$3:$D$636,53,FALSE)</f>
        <v xml:space="preserve">Financial assets designated at fair value </v>
      </c>
      <c r="B144" s="74">
        <v>16541799.295980174</v>
      </c>
      <c r="C144" s="74">
        <v>17415258.417404156</v>
      </c>
      <c r="D144" s="74">
        <v>17581387.401768275</v>
      </c>
      <c r="E144" s="74">
        <v>17076488.764833618</v>
      </c>
    </row>
    <row r="145" spans="1:5">
      <c r="A145" s="17" t="str">
        <f>HLOOKUP(INDICE!$F$2,Nombres!$C$3:$D$636,54,FALSE)</f>
        <v>Financial assets at amortized cost</v>
      </c>
      <c r="B145" s="74">
        <v>79107257.921386644</v>
      </c>
      <c r="C145" s="74">
        <v>79347980.00678125</v>
      </c>
      <c r="D145" s="74">
        <v>80062131.246768713</v>
      </c>
      <c r="E145" s="74">
        <v>81932065.257218421</v>
      </c>
    </row>
    <row r="146" spans="1:5">
      <c r="A146" s="17" t="str">
        <f>HLOOKUP(INDICE!$F$2,Nombres!$C$3:$D$636,55,FALSE)</f>
        <v xml:space="preserve">    of which loans and advances to customers</v>
      </c>
      <c r="B146" s="74">
        <v>73624996.659943461</v>
      </c>
      <c r="C146" s="74">
        <v>74952382.047588065</v>
      </c>
      <c r="D146" s="74">
        <v>76258045.089474559</v>
      </c>
      <c r="E146" s="74">
        <v>76981677.949422121</v>
      </c>
    </row>
    <row r="147" spans="1:5" hidden="1">
      <c r="A147" s="17"/>
      <c r="B147" s="74"/>
      <c r="C147" s="74"/>
      <c r="D147" s="74"/>
      <c r="E147" s="74"/>
    </row>
    <row r="148" spans="1:5">
      <c r="A148" s="17" t="str">
        <f>HLOOKUP(INDICE!$F$2,Nombres!$C$3:$D$636,56,FALSE)</f>
        <v>Tangible assets</v>
      </c>
      <c r="B148" s="74">
        <v>448724.41324203438</v>
      </c>
      <c r="C148" s="74">
        <v>430322.88544446678</v>
      </c>
      <c r="D148" s="74">
        <v>420316.26194694615</v>
      </c>
      <c r="E148" s="74">
        <v>428694.3806244919</v>
      </c>
    </row>
    <row r="149" spans="1:5">
      <c r="A149" s="17" t="str">
        <f>HLOOKUP(INDICE!$F$2,Nombres!$C$3:$D$636,57,FALSE)</f>
        <v>Other assets</v>
      </c>
      <c r="B149" s="74">
        <f t="shared" ref="B149:E149" si="15">+B150-B148-B145-B144-B143</f>
        <v>4686030.5230454719</v>
      </c>
      <c r="C149" s="74">
        <f t="shared" si="15"/>
        <v>4734276.7271889206</v>
      </c>
      <c r="D149" s="74">
        <f t="shared" si="15"/>
        <v>4803401.101616946</v>
      </c>
      <c r="E149" s="74">
        <f t="shared" si="15"/>
        <v>5166529.0204034215</v>
      </c>
    </row>
    <row r="150" spans="1:5">
      <c r="A150" s="19" t="str">
        <f>HLOOKUP(INDICE!$F$2,Nombres!$C$3:$D$636,58,FALSE)</f>
        <v>Total assets / Liabilities and equity</v>
      </c>
      <c r="B150" s="89">
        <v>106740144.36663996</v>
      </c>
      <c r="C150" s="89">
        <v>107832497.04698996</v>
      </c>
      <c r="D150" s="89">
        <v>110518263.52761193</v>
      </c>
      <c r="E150" s="89">
        <v>112102841.09299515</v>
      </c>
    </row>
    <row r="151" spans="1:5">
      <c r="A151" s="17" t="str">
        <f>HLOOKUP(INDICE!$F$2,Nombres!$C$3:$D$636,59,FALSE)</f>
        <v>Financial liabilities held for trading and designated at fair value through profit or loss</v>
      </c>
      <c r="B151" s="74">
        <v>5428203.7606128352</v>
      </c>
      <c r="C151" s="74">
        <v>6804716.4258229472</v>
      </c>
      <c r="D151" s="74">
        <v>10218533.171366084</v>
      </c>
      <c r="E151" s="74">
        <v>9639220.2317224909</v>
      </c>
    </row>
    <row r="152" spans="1:5">
      <c r="A152" s="17" t="str">
        <f>HLOOKUP(INDICE!$F$2,Nombres!$C$3:$D$636,60,FALSE)</f>
        <v>Deposits from central banks and credit institutions</v>
      </c>
      <c r="B152" s="74">
        <v>3306485.3943957966</v>
      </c>
      <c r="C152" s="74">
        <v>3093754.4934563627</v>
      </c>
      <c r="D152" s="74">
        <v>3009831.2424665848</v>
      </c>
      <c r="E152" s="74">
        <v>2750461.8964379197</v>
      </c>
    </row>
    <row r="153" spans="1:5">
      <c r="A153" s="17" t="str">
        <f>HLOOKUP(INDICE!$F$2,Nombres!$C$3:$D$636,61,FALSE)</f>
        <v>Deposits from customers</v>
      </c>
      <c r="B153" s="74">
        <v>78744829.629123703</v>
      </c>
      <c r="C153" s="74">
        <v>80228181.355979934</v>
      </c>
      <c r="D153" s="74">
        <v>79220207.020460993</v>
      </c>
      <c r="E153" s="74">
        <v>82173118.382586807</v>
      </c>
    </row>
    <row r="154" spans="1:5">
      <c r="A154" s="17" t="str">
        <f>HLOOKUP(INDICE!$F$2,Nombres!$C$3:$D$636,62,FALSE)</f>
        <v>Debt certificates</v>
      </c>
      <c r="B154" s="74">
        <v>6316423.1608469049</v>
      </c>
      <c r="C154" s="74">
        <v>4595032.7293720162</v>
      </c>
      <c r="D154" s="74">
        <v>4809741.8718793923</v>
      </c>
      <c r="E154" s="74">
        <v>4852718.0888363067</v>
      </c>
    </row>
    <row r="155" spans="1:5" hidden="1">
      <c r="A155" s="17"/>
      <c r="B155" s="74"/>
      <c r="C155" s="74"/>
      <c r="D155" s="74"/>
      <c r="E155" s="74"/>
    </row>
    <row r="156" spans="1:5">
      <c r="A156" s="17" t="str">
        <f>HLOOKUP(INDICE!$F$2,Nombres!$C$3:$D$636,63,FALSE)</f>
        <v>Other liabilities</v>
      </c>
      <c r="B156" s="74">
        <f t="shared" ref="B156:E156" si="16">+B150-B151-B152-B153-B154-B157</f>
        <v>1842537.7279140316</v>
      </c>
      <c r="C156" s="74">
        <f t="shared" si="16"/>
        <v>2227641.6829636507</v>
      </c>
      <c r="D156" s="74">
        <f t="shared" si="16"/>
        <v>2897372.8990269061</v>
      </c>
      <c r="E156" s="74">
        <f t="shared" si="16"/>
        <v>1839401.9776846953</v>
      </c>
    </row>
    <row r="157" spans="1:5">
      <c r="A157" s="17" t="str">
        <f>HLOOKUP(INDICE!$F$2,Nombres!$C$3:$D$636,282,FALSE)</f>
        <v>Allocated regulatory capital</v>
      </c>
      <c r="B157" s="80">
        <v>11101664.69374669</v>
      </c>
      <c r="C157" s="80">
        <v>10883170.359395053</v>
      </c>
      <c r="D157" s="80">
        <v>10362577.322411971</v>
      </c>
      <c r="E157" s="80">
        <v>10847920.515726941</v>
      </c>
    </row>
    <row r="158" spans="1:5">
      <c r="A158" s="87"/>
      <c r="B158" s="74"/>
      <c r="C158" s="74"/>
      <c r="D158" s="74"/>
      <c r="E158" s="74"/>
    </row>
    <row r="159" spans="1:5">
      <c r="A159" s="17"/>
      <c r="B159" s="74"/>
      <c r="C159" s="74"/>
      <c r="D159" s="74"/>
      <c r="E159" s="74"/>
    </row>
    <row r="160" spans="1:5" ht="17">
      <c r="A160" s="65" t="str">
        <f>HLOOKUP(INDICE!$F$2,Nombres!$C$3:$D$636,65,FALSE)</f>
        <v>Relevant business indicators</v>
      </c>
      <c r="B160" s="97"/>
      <c r="C160" s="97"/>
      <c r="D160" s="97"/>
      <c r="E160" s="97"/>
    </row>
    <row r="161" spans="1:11">
      <c r="A161" s="67" t="str">
        <f>HLOOKUP(INDICE!$F$2,Nombres!$C$3:$D$636,75,FALSE)</f>
        <v>(Million Colombian pesos)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Loans and advances to customers (gross) (*)</v>
      </c>
      <c r="B163" s="74">
        <v>77111492.35307011</v>
      </c>
      <c r="C163" s="74">
        <v>78327240.824713752</v>
      </c>
      <c r="D163" s="74">
        <v>79486352.659126207</v>
      </c>
      <c r="E163" s="74">
        <v>80078621.707989708</v>
      </c>
    </row>
    <row r="164" spans="1:11" ht="15.75" customHeight="1">
      <c r="A164" s="17" t="str">
        <f>HLOOKUP(INDICE!$F$2,Nombres!$C$3:$D$636,67,FALSE)</f>
        <v>Customer deposits under management (*)</v>
      </c>
      <c r="B164" s="74">
        <v>78744829.629123718</v>
      </c>
      <c r="C164" s="74">
        <v>80228181.355979934</v>
      </c>
      <c r="D164" s="74">
        <v>79220207.020460993</v>
      </c>
      <c r="E164" s="74">
        <v>82173118.382586792</v>
      </c>
    </row>
    <row r="165" spans="1:11" ht="15.75" customHeight="1">
      <c r="A165" s="17" t="str">
        <f>HLOOKUP(INDICE!$F$2,Nombres!$C$3:$D$636,68,FALSE)</f>
        <v>Investment funds and managed portfolios</v>
      </c>
      <c r="B165" s="74">
        <v>11971291.913529817</v>
      </c>
      <c r="C165" s="74">
        <v>11858754.879496859</v>
      </c>
      <c r="D165" s="74">
        <v>12927992.903272703</v>
      </c>
      <c r="E165" s="74">
        <v>13178729.091850176</v>
      </c>
    </row>
    <row r="166" spans="1:11" ht="15.75" customHeight="1">
      <c r="A166" s="17" t="str">
        <f>HLOOKUP(INDICE!$F$2,Nombres!$C$3:$D$636,69,FALSE)</f>
        <v>Pension funds</v>
      </c>
      <c r="B166" s="74">
        <v>0</v>
      </c>
      <c r="C166" s="74">
        <v>0</v>
      </c>
      <c r="D166" s="74">
        <v>0</v>
      </c>
      <c r="E166" s="74">
        <v>0</v>
      </c>
    </row>
    <row r="167" spans="1:11">
      <c r="A167" s="17" t="str">
        <f>HLOOKUP(INDICE!$F$2,Nombres!$C$3:$D$636,70,FALSE)</f>
        <v>Other off balance-sheet funds</v>
      </c>
      <c r="B167" s="74">
        <v>0</v>
      </c>
      <c r="C167" s="74">
        <v>0</v>
      </c>
      <c r="D167" s="74">
        <v>0</v>
      </c>
      <c r="E167" s="74">
        <v>0</v>
      </c>
    </row>
    <row r="168" spans="1:11">
      <c r="A168" s="87" t="str">
        <f>HLOOKUP(INDICE!$F$2,Nombres!$C$3:$D$636,71,FALSE)</f>
        <v xml:space="preserve">(*) Excluding repos. </v>
      </c>
      <c r="B168" s="74"/>
      <c r="C168" s="74"/>
      <c r="D168" s="74"/>
      <c r="E168" s="74"/>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8" priority="3" operator="notBetween">
      <formula>0.5</formula>
      <formula>-0.5</formula>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K180"/>
  <sheetViews>
    <sheetView showGridLines="0" workbookViewId="0">
      <selection activeCell="A122" sqref="A122"/>
    </sheetView>
  </sheetViews>
  <sheetFormatPr baseColWidth="10" defaultColWidth="11.453125" defaultRowHeight="14.5"/>
  <cols>
    <col min="1" max="1" width="62" style="63" customWidth="1"/>
    <col min="2" max="16384" width="11.453125" style="63"/>
  </cols>
  <sheetData>
    <row r="1" spans="1:11" ht="17">
      <c r="A1" s="106" t="str">
        <f>HLOOKUP(INDICE!$F$2,Nombres!$C$3:$D$636,17,FALSE)</f>
        <v>Peru</v>
      </c>
      <c r="B1" s="62"/>
      <c r="C1" s="62"/>
      <c r="D1" s="62"/>
      <c r="E1" s="62"/>
    </row>
    <row r="2" spans="1:11" ht="19.5">
      <c r="A2" s="64"/>
      <c r="B2" s="62"/>
      <c r="C2" s="62"/>
      <c r="D2" s="62"/>
      <c r="E2" s="62"/>
    </row>
    <row r="3" spans="1:11" ht="17">
      <c r="A3" s="107" t="str">
        <f>HLOOKUP(INDICE!$F$2,Nombres!$C$3:$D$636,31,FALSE)</f>
        <v xml:space="preserve">Income statement  </v>
      </c>
      <c r="B3" s="66"/>
      <c r="C3" s="66"/>
      <c r="D3" s="66"/>
      <c r="E3" s="66"/>
    </row>
    <row r="4" spans="1:11">
      <c r="A4" s="108" t="str">
        <f>HLOOKUP(INDICE!$F$2,Nombres!$C$3:$D$636,32,FALSE)</f>
        <v>(Million euros)</v>
      </c>
      <c r="B4" s="62"/>
      <c r="C4" s="62"/>
      <c r="D4" s="62"/>
      <c r="E4" s="62"/>
    </row>
    <row r="5" spans="1:11">
      <c r="A5" s="68"/>
      <c r="B5" s="62"/>
      <c r="C5" s="62"/>
      <c r="D5" s="62"/>
      <c r="E5" s="62"/>
    </row>
    <row r="6" spans="1:11">
      <c r="A6" s="69"/>
      <c r="B6" s="240">
        <f>+España!B6</f>
        <v>2025</v>
      </c>
      <c r="C6" s="240"/>
      <c r="D6" s="240"/>
      <c r="E6" s="240"/>
    </row>
    <row r="7" spans="1:11">
      <c r="A7" s="69"/>
      <c r="B7" s="109" t="str">
        <f>+España!B7</f>
        <v>1Q</v>
      </c>
      <c r="C7" s="109" t="str">
        <f>+España!C7</f>
        <v>2Q</v>
      </c>
      <c r="D7" s="109" t="str">
        <f>+España!D7</f>
        <v>3Q</v>
      </c>
      <c r="E7" s="109" t="str">
        <f>+España!E7</f>
        <v>4Q</v>
      </c>
    </row>
    <row r="8" spans="1:11">
      <c r="A8" s="25" t="str">
        <f>HLOOKUP(INDICE!$F$2,Nombres!$C$3:$D$636,33,FALSE)</f>
        <v>Net interest income</v>
      </c>
      <c r="B8" s="71">
        <v>371.6590002011614</v>
      </c>
      <c r="C8" s="71">
        <v>350.57999999901784</v>
      </c>
      <c r="D8" s="110">
        <v>371.13400020132792</v>
      </c>
      <c r="E8" s="110">
        <v>395.64200029906942</v>
      </c>
      <c r="F8" s="111"/>
      <c r="G8" s="111"/>
      <c r="H8" s="111"/>
      <c r="I8" s="111"/>
      <c r="J8" s="111"/>
      <c r="K8" s="111"/>
    </row>
    <row r="9" spans="1:11">
      <c r="A9" s="112" t="str">
        <f>HLOOKUP(INDICE!$F$2,Nombres!$C$3:$D$636,34,FALSE)</f>
        <v>Net fees and commissions</v>
      </c>
      <c r="B9" s="74">
        <v>82.240589888472343</v>
      </c>
      <c r="C9" s="74">
        <v>72.225289989801368</v>
      </c>
      <c r="D9" s="74">
        <v>92.808408504224985</v>
      </c>
      <c r="E9" s="74">
        <v>86.35896036495302</v>
      </c>
    </row>
    <row r="10" spans="1:11">
      <c r="A10" s="112" t="str">
        <f>HLOOKUP(INDICE!$F$2,Nombres!$C$3:$D$636,35,FALSE)</f>
        <v>Net trading income</v>
      </c>
      <c r="B10" s="74">
        <v>52.011169882170016</v>
      </c>
      <c r="C10" s="74">
        <v>53.704547082825997</v>
      </c>
      <c r="D10" s="74">
        <v>54.737821936113015</v>
      </c>
      <c r="E10" s="74">
        <v>46.082158705573711</v>
      </c>
    </row>
    <row r="11" spans="1:11">
      <c r="A11" s="112" t="str">
        <f>HLOOKUP(INDICE!$F$2,Nombres!$C$3:$D$636,36,FALSE)</f>
        <v>Other operating income and expenses</v>
      </c>
      <c r="B11" s="74">
        <v>-8.1829999995248688</v>
      </c>
      <c r="C11" s="74">
        <v>-5.6919999999415687</v>
      </c>
      <c r="D11" s="74">
        <v>-16.259000001198753</v>
      </c>
      <c r="E11" s="74">
        <v>-11.977999999593463</v>
      </c>
    </row>
    <row r="12" spans="1:11">
      <c r="A12" s="25" t="str">
        <f>HLOOKUP(INDICE!$F$2,Nombres!$C$3:$D$636,37,FALSE)</f>
        <v>Gross income</v>
      </c>
      <c r="B12" s="71">
        <f t="shared" ref="B12:E12" si="0">+SUM(B8:B11)</f>
        <v>497.72775997227888</v>
      </c>
      <c r="C12" s="71">
        <f t="shared" si="0"/>
        <v>470.81783707170359</v>
      </c>
      <c r="D12" s="71">
        <f t="shared" si="0"/>
        <v>502.42123064046723</v>
      </c>
      <c r="E12" s="71">
        <f t="shared" si="0"/>
        <v>516.10511937000274</v>
      </c>
    </row>
    <row r="13" spans="1:11">
      <c r="A13" s="112" t="str">
        <f>HLOOKUP(INDICE!$F$2,Nombres!$C$3:$D$636,38,FALSE)</f>
        <v>Operating expenses</v>
      </c>
      <c r="B13" s="74">
        <v>-191.28384656811667</v>
      </c>
      <c r="C13" s="74">
        <v>-176.50984656852017</v>
      </c>
      <c r="D13" s="74">
        <v>-188.12543706595241</v>
      </c>
      <c r="E13" s="74">
        <v>-216.14695240045012</v>
      </c>
    </row>
    <row r="14" spans="1:11">
      <c r="A14" s="112" t="str">
        <f>HLOOKUP(INDICE!$F$2,Nombres!$C$3:$D$636,39,FALSE)</f>
        <v xml:space="preserve">  Administration expenses</v>
      </c>
      <c r="B14" s="74">
        <v>-167.42984656811666</v>
      </c>
      <c r="C14" s="74">
        <v>-154.88184656852019</v>
      </c>
      <c r="D14" s="74">
        <v>-167.48143706595243</v>
      </c>
      <c r="E14" s="74">
        <v>-193.81095240045011</v>
      </c>
    </row>
    <row r="15" spans="1:11">
      <c r="A15" s="113" t="str">
        <f>HLOOKUP(INDICE!$F$2,Nombres!$C$3:$D$636,40,FALSE)</f>
        <v xml:space="preserve">  Personnel expenses</v>
      </c>
      <c r="B15" s="74">
        <v>-81.977000000000004</v>
      </c>
      <c r="C15" s="74">
        <v>-77.745999999999995</v>
      </c>
      <c r="D15" s="74">
        <v>-79.92200000000004</v>
      </c>
      <c r="E15" s="74">
        <v>-99.069999999999965</v>
      </c>
    </row>
    <row r="16" spans="1:11">
      <c r="A16" s="113" t="str">
        <f>HLOOKUP(INDICE!$F$2,Nombres!$C$3:$D$636,41,FALSE)</f>
        <v xml:space="preserve">  General and administrative expenses</v>
      </c>
      <c r="B16" s="74">
        <v>-85.452846568116655</v>
      </c>
      <c r="C16" s="74">
        <v>-77.135846568520208</v>
      </c>
      <c r="D16" s="74">
        <v>-87.559437065952395</v>
      </c>
      <c r="E16" s="74">
        <v>-94.740952400450155</v>
      </c>
    </row>
    <row r="17" spans="1:5">
      <c r="A17" s="112" t="str">
        <f>HLOOKUP(INDICE!$F$2,Nombres!$C$3:$D$636,42,FALSE)</f>
        <v xml:space="preserve">  Depreciation</v>
      </c>
      <c r="B17" s="74">
        <v>-23.853999999999999</v>
      </c>
      <c r="C17" s="74">
        <v>-21.628</v>
      </c>
      <c r="D17" s="74">
        <v>-20.643999999999998</v>
      </c>
      <c r="E17" s="74">
        <v>-22.335999999999999</v>
      </c>
    </row>
    <row r="18" spans="1:5">
      <c r="A18" s="25" t="str">
        <f>HLOOKUP(INDICE!$F$2,Nombres!$C$3:$D$636,43,FALSE)</f>
        <v>Operating income</v>
      </c>
      <c r="B18" s="71">
        <f t="shared" ref="B18:E18" si="1">+B12+B13</f>
        <v>306.44391340416223</v>
      </c>
      <c r="C18" s="71">
        <f t="shared" si="1"/>
        <v>294.30799050318342</v>
      </c>
      <c r="D18" s="71">
        <f t="shared" si="1"/>
        <v>314.29579357451485</v>
      </c>
      <c r="E18" s="71">
        <f t="shared" si="1"/>
        <v>299.95816696955262</v>
      </c>
    </row>
    <row r="19" spans="1:5">
      <c r="A19" s="112" t="str">
        <f>HLOOKUP(INDICE!$F$2,Nombres!$C$3:$D$636,44,FALSE)</f>
        <v>Impaiment on financial assets not measured at fair value through profit or loss</v>
      </c>
      <c r="B19" s="74">
        <v>-68.947000097</v>
      </c>
      <c r="C19" s="74">
        <v>-78.979000001432098</v>
      </c>
      <c r="D19" s="74">
        <v>-110.39800009880193</v>
      </c>
      <c r="E19" s="74">
        <v>-73.000999800000031</v>
      </c>
    </row>
    <row r="20" spans="1:5">
      <c r="A20" s="112" t="str">
        <f>HLOOKUP(INDICE!$F$2,Nombres!$C$3:$D$636,45,FALSE)</f>
        <v>Provisions or reversal of provisions and other results</v>
      </c>
      <c r="B20" s="74">
        <v>14.787000000951004</v>
      </c>
      <c r="C20" s="74">
        <v>-9.1580000001074566</v>
      </c>
      <c r="D20" s="74">
        <v>-12.743000000694625</v>
      </c>
      <c r="E20" s="74">
        <v>-16.332000000583548</v>
      </c>
    </row>
    <row r="21" spans="1:5">
      <c r="A21" s="114" t="str">
        <f>HLOOKUP(INDICE!$F$2,Nombres!$C$3:$D$636,46,FALSE)</f>
        <v>Profit/(loss) before tax</v>
      </c>
      <c r="B21" s="71">
        <f t="shared" ref="B21:E21" si="2">+B18+B19+B20</f>
        <v>252.28391330811323</v>
      </c>
      <c r="C21" s="71">
        <f t="shared" si="2"/>
        <v>206.17099050164387</v>
      </c>
      <c r="D21" s="71">
        <f t="shared" si="2"/>
        <v>191.15479347501829</v>
      </c>
      <c r="E21" s="71">
        <f t="shared" si="2"/>
        <v>210.62516716896903</v>
      </c>
    </row>
    <row r="22" spans="1:5">
      <c r="A22" s="17" t="str">
        <f>HLOOKUP(INDICE!$F$2,Nombres!$C$3:$D$636,47,FALSE)</f>
        <v>Income tax</v>
      </c>
      <c r="B22" s="74">
        <v>-73.638630071887704</v>
      </c>
      <c r="C22" s="74">
        <v>-57.532164460459875</v>
      </c>
      <c r="D22" s="74">
        <v>-44.362703253404263</v>
      </c>
      <c r="E22" s="74">
        <v>-60.025580863366379</v>
      </c>
    </row>
    <row r="23" spans="1:5">
      <c r="A23" s="114" t="str">
        <f>HLOOKUP(INDICE!$F$2,Nombres!$C$3:$D$636,48,FALSE)</f>
        <v>Profit/(loss) for the year</v>
      </c>
      <c r="B23" s="71">
        <f t="shared" ref="B23:E23" si="3">+B21+B22</f>
        <v>178.64528323622551</v>
      </c>
      <c r="C23" s="71">
        <f t="shared" si="3"/>
        <v>148.63882604118399</v>
      </c>
      <c r="D23" s="71">
        <f t="shared" si="3"/>
        <v>146.79209022161405</v>
      </c>
      <c r="E23" s="71">
        <f t="shared" si="3"/>
        <v>150.59958630560266</v>
      </c>
    </row>
    <row r="24" spans="1:5">
      <c r="A24" s="112" t="str">
        <f>HLOOKUP(INDICE!$F$2,Nombres!$C$3:$D$636,49,FALSE)</f>
        <v>Non-controlling interests</v>
      </c>
      <c r="B24" s="74">
        <v>-95.419444530999996</v>
      </c>
      <c r="C24" s="74">
        <v>-77.313681999000039</v>
      </c>
      <c r="D24" s="74">
        <v>-76.968832105000033</v>
      </c>
      <c r="E24" s="74">
        <v>-83.129705024000103</v>
      </c>
    </row>
    <row r="25" spans="1:5">
      <c r="A25" s="115" t="str">
        <f>HLOOKUP(INDICE!$F$2,Nombres!$C$3:$D$636,50,FALSE)</f>
        <v>Net attributable profit</v>
      </c>
      <c r="B25" s="89">
        <f t="shared" ref="B25:E25" si="4">+B23+B24</f>
        <v>83.225838705225513</v>
      </c>
      <c r="C25" s="89">
        <f t="shared" si="4"/>
        <v>71.32514404218395</v>
      </c>
      <c r="D25" s="89">
        <f t="shared" si="4"/>
        <v>69.823258116614014</v>
      </c>
      <c r="E25" s="89">
        <f t="shared" si="4"/>
        <v>67.469881281602554</v>
      </c>
    </row>
    <row r="26" spans="1:5">
      <c r="A26" s="116"/>
      <c r="B26" s="92">
        <v>0</v>
      </c>
      <c r="C26" s="92">
        <v>0</v>
      </c>
      <c r="D26" s="92">
        <v>0</v>
      </c>
      <c r="E26" s="92">
        <v>0</v>
      </c>
    </row>
    <row r="27" spans="1:5">
      <c r="A27" s="114"/>
      <c r="B27" s="25"/>
      <c r="C27" s="25"/>
      <c r="D27" s="25"/>
      <c r="E27" s="25"/>
    </row>
    <row r="28" spans="1:5" ht="17">
      <c r="A28" s="107" t="str">
        <f>HLOOKUP(INDICE!$F$2,Nombres!$C$3:$D$636,51,FALSE)</f>
        <v>Balance sheets</v>
      </c>
      <c r="B28" s="66"/>
      <c r="C28" s="66"/>
      <c r="D28" s="66"/>
      <c r="E28" s="66"/>
    </row>
    <row r="29" spans="1:5">
      <c r="A29" s="108"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12" t="str">
        <f>HLOOKUP(INDICE!$F$2,Nombres!$C$3:$D$636,52,FALSE)</f>
        <v>Cash, cash balances at central banks and other demand deposits</v>
      </c>
      <c r="B31" s="74">
        <v>2530.0500000000002</v>
      </c>
      <c r="C31" s="74">
        <v>1763.0229999999999</v>
      </c>
      <c r="D31" s="74">
        <v>1956.491</v>
      </c>
      <c r="E31" s="74">
        <v>2462.9949999999999</v>
      </c>
    </row>
    <row r="32" spans="1:5">
      <c r="A32" s="112" t="str">
        <f>HLOOKUP(INDICE!$F$2,Nombres!$C$3:$D$636,53,FALSE)</f>
        <v xml:space="preserve">Financial assets designated at fair value </v>
      </c>
      <c r="B32" s="74">
        <v>4277.3900000000003</v>
      </c>
      <c r="C32" s="74">
        <v>4095.1129999999998</v>
      </c>
      <c r="D32" s="74">
        <v>4033.5339999999997</v>
      </c>
      <c r="E32" s="74">
        <v>4008.1279999999997</v>
      </c>
    </row>
    <row r="33" spans="1:5">
      <c r="A33" s="17" t="str">
        <f>HLOOKUP(INDICE!$F$2,Nombres!$C$3:$D$636,54,FALSE)</f>
        <v>Financial assets at amortized cost</v>
      </c>
      <c r="B33" s="74">
        <v>19290.700000016841</v>
      </c>
      <c r="C33" s="74">
        <v>19547.755000055127</v>
      </c>
      <c r="D33" s="74">
        <v>20263.192000095631</v>
      </c>
      <c r="E33" s="74">
        <v>21117.476000020746</v>
      </c>
    </row>
    <row r="34" spans="1:5">
      <c r="A34" s="112" t="str">
        <f>HLOOKUP(INDICE!$F$2,Nombres!$C$3:$D$636,55,FALSE)</f>
        <v xml:space="preserve">    of which loans and advances to customers</v>
      </c>
      <c r="B34" s="74">
        <v>18677.188000016842</v>
      </c>
      <c r="C34" s="74">
        <v>18140.098000055124</v>
      </c>
      <c r="D34" s="74">
        <v>18633.842000095632</v>
      </c>
      <c r="E34" s="74">
        <v>20278.804000020744</v>
      </c>
    </row>
    <row r="35" spans="1:5" hidden="1">
      <c r="A35" s="112"/>
      <c r="B35" s="74"/>
      <c r="C35" s="74"/>
      <c r="D35" s="74"/>
      <c r="E35" s="74"/>
    </row>
    <row r="36" spans="1:5">
      <c r="A36" s="17" t="str">
        <f>HLOOKUP(INDICE!$F$2,Nombres!$C$3:$D$636,56,FALSE)</f>
        <v>Tangible assets</v>
      </c>
      <c r="B36" s="74">
        <v>341.65699999999993</v>
      </c>
      <c r="C36" s="74">
        <v>318.84900000000005</v>
      </c>
      <c r="D36" s="74">
        <v>321.70700000000005</v>
      </c>
      <c r="E36" s="74">
        <v>345.29199999999997</v>
      </c>
    </row>
    <row r="37" spans="1:5">
      <c r="A37" s="112" t="str">
        <f>HLOOKUP(INDICE!$F$2,Nombres!$C$3:$D$636,57,FALSE)</f>
        <v>Other assets</v>
      </c>
      <c r="B37" s="74">
        <f t="shared" ref="B37:E37" si="5">+B38-B36-B33-B32-B31</f>
        <v>692.84700000069097</v>
      </c>
      <c r="C37" s="74">
        <f t="shared" si="5"/>
        <v>526.22977710150622</v>
      </c>
      <c r="D37" s="74">
        <f t="shared" si="5"/>
        <v>531.32900000000336</v>
      </c>
      <c r="E37" s="74">
        <f t="shared" si="5"/>
        <v>529.79200000000128</v>
      </c>
    </row>
    <row r="38" spans="1:5">
      <c r="A38" s="115" t="str">
        <f>HLOOKUP(INDICE!$F$2,Nombres!$C$3:$D$636,58,FALSE)</f>
        <v>Total assets / Liabilities and equity</v>
      </c>
      <c r="B38" s="89">
        <v>27132.644000017532</v>
      </c>
      <c r="C38" s="89">
        <v>26250.969777156632</v>
      </c>
      <c r="D38" s="89">
        <v>27106.253000095632</v>
      </c>
      <c r="E38" s="89">
        <v>28463.683000020748</v>
      </c>
    </row>
    <row r="39" spans="1:5">
      <c r="A39" s="112" t="str">
        <f>HLOOKUP(INDICE!$F$2,Nombres!$C$3:$D$636,59,FALSE)</f>
        <v>Financial liabilities held for trading and designated at fair value through profit or loss</v>
      </c>
      <c r="B39" s="74">
        <v>342.654</v>
      </c>
      <c r="C39" s="74">
        <v>384.21600000000001</v>
      </c>
      <c r="D39" s="74">
        <v>371.21199999999993</v>
      </c>
      <c r="E39" s="74">
        <v>240.59299999999993</v>
      </c>
    </row>
    <row r="40" spans="1:5">
      <c r="A40" s="112" t="str">
        <f>HLOOKUP(INDICE!$F$2,Nombres!$C$3:$D$636,60,FALSE)</f>
        <v>Deposits from central banks and credit institutions</v>
      </c>
      <c r="B40" s="74">
        <v>1829.2840000000001</v>
      </c>
      <c r="C40" s="74">
        <v>2342.806</v>
      </c>
      <c r="D40" s="74">
        <v>1743.9929999999999</v>
      </c>
      <c r="E40" s="74">
        <v>1570.817</v>
      </c>
    </row>
    <row r="41" spans="1:5" ht="15.75" customHeight="1">
      <c r="A41" s="112" t="str">
        <f>HLOOKUP(INDICE!$F$2,Nombres!$C$3:$D$636,61,FALSE)</f>
        <v>Deposits from customers</v>
      </c>
      <c r="B41" s="74">
        <v>19390.529000008995</v>
      </c>
      <c r="C41" s="74">
        <v>18340.819999878</v>
      </c>
      <c r="D41" s="74">
        <v>19290.279999865001</v>
      </c>
      <c r="E41" s="74">
        <v>20822.028999980997</v>
      </c>
    </row>
    <row r="42" spans="1:5">
      <c r="A42" s="17" t="str">
        <f>HLOOKUP(INDICE!$F$2,Nombres!$C$3:$D$636,62,FALSE)</f>
        <v>Debt certificates</v>
      </c>
      <c r="B42" s="74">
        <v>922.48062126602588</v>
      </c>
      <c r="C42" s="74">
        <v>780.12760136215684</v>
      </c>
      <c r="D42" s="74">
        <v>864.21374365089866</v>
      </c>
      <c r="E42" s="74">
        <v>883.97100128747695</v>
      </c>
    </row>
    <row r="43" spans="1:5" hidden="1">
      <c r="A43" s="17"/>
      <c r="B43" s="74"/>
      <c r="C43" s="74"/>
      <c r="D43" s="74"/>
      <c r="E43" s="74"/>
    </row>
    <row r="44" spans="1:5">
      <c r="A44" s="112" t="str">
        <f>HLOOKUP(INDICE!$F$2,Nombres!$C$3:$D$636,63,FALSE)</f>
        <v>Other liabilities</v>
      </c>
      <c r="B44" s="74">
        <f t="shared" ref="B44:E44" si="6">+B38-B39-B40-B41-B42-B45</f>
        <v>2059.0110572365925</v>
      </c>
      <c r="C44" s="74">
        <f t="shared" si="6"/>
        <v>1934.5239952089432</v>
      </c>
      <c r="D44" s="74">
        <f t="shared" si="6"/>
        <v>2407.7369635062191</v>
      </c>
      <c r="E44" s="74">
        <f t="shared" si="6"/>
        <v>2305.0299722789364</v>
      </c>
    </row>
    <row r="45" spans="1:5">
      <c r="A45" s="17" t="str">
        <f>HLOOKUP(INDICE!$F$2,Nombres!$C$3:$D$636,282,FALSE)</f>
        <v>Allocated regulatory capital</v>
      </c>
      <c r="B45" s="80">
        <v>2588.6853215059195</v>
      </c>
      <c r="C45" s="80">
        <v>2468.4761807075301</v>
      </c>
      <c r="D45" s="80">
        <v>2428.8172930735159</v>
      </c>
      <c r="E45" s="80">
        <v>2641.243026473338</v>
      </c>
    </row>
    <row r="46" spans="1:5">
      <c r="A46" s="87"/>
      <c r="B46" s="74"/>
      <c r="C46" s="74"/>
      <c r="D46" s="74"/>
      <c r="E46" s="74"/>
    </row>
    <row r="47" spans="1:5">
      <c r="A47" s="17"/>
      <c r="B47" s="74"/>
      <c r="C47" s="74"/>
      <c r="D47" s="74"/>
      <c r="E47" s="74"/>
    </row>
    <row r="48" spans="1:5" ht="17">
      <c r="A48" s="107" t="str">
        <f>HLOOKUP(INDICE!$F$2,Nombres!$C$3:$D$636,65,FALSE)</f>
        <v>Relevant business indicators</v>
      </c>
      <c r="B48" s="97"/>
      <c r="C48" s="97"/>
      <c r="D48" s="97"/>
      <c r="E48" s="97"/>
    </row>
    <row r="49" spans="1:7">
      <c r="A49" s="108" t="str">
        <f>HLOOKUP(INDICE!$F$2,Nombres!$C$3:$D$636,32,FALSE)</f>
        <v>(Million euros)</v>
      </c>
      <c r="B49" s="98"/>
      <c r="C49" s="74"/>
      <c r="D49" s="74"/>
      <c r="E49" s="74"/>
    </row>
    <row r="50" spans="1:7">
      <c r="A50" s="62"/>
      <c r="B50" s="81">
        <f t="shared" ref="B50:E50" si="7">+B$30</f>
        <v>45747</v>
      </c>
      <c r="C50" s="81">
        <f t="shared" si="7"/>
        <v>45838</v>
      </c>
      <c r="D50" s="81">
        <f t="shared" si="7"/>
        <v>45930</v>
      </c>
      <c r="E50" s="81">
        <f t="shared" si="7"/>
        <v>46022</v>
      </c>
    </row>
    <row r="51" spans="1:7">
      <c r="A51" s="112" t="str">
        <f>HLOOKUP(INDICE!$F$2,Nombres!$C$3:$D$636,66,FALSE)</f>
        <v>Loans and advances to customers (gross) (*)</v>
      </c>
      <c r="B51" s="74">
        <v>19609.659000016843</v>
      </c>
      <c r="C51" s="74">
        <v>18986.003000055127</v>
      </c>
      <c r="D51" s="74">
        <v>19506.774000095629</v>
      </c>
      <c r="E51" s="74">
        <v>20588.316000020743</v>
      </c>
      <c r="G51" s="72"/>
    </row>
    <row r="52" spans="1:7">
      <c r="A52" s="112" t="str">
        <f>HLOOKUP(INDICE!$F$2,Nombres!$C$3:$D$636,67,FALSE)</f>
        <v>Customer deposits under management (*)</v>
      </c>
      <c r="B52" s="74">
        <v>19390.529000008995</v>
      </c>
      <c r="C52" s="74">
        <v>18340.819999878</v>
      </c>
      <c r="D52" s="74">
        <v>19290.279999864997</v>
      </c>
      <c r="E52" s="74">
        <v>20822.028999980997</v>
      </c>
    </row>
    <row r="53" spans="1:7">
      <c r="A53" s="17" t="str">
        <f>HLOOKUP(INDICE!$F$2,Nombres!$C$3:$D$636,68,FALSE)</f>
        <v>Investment funds and managed portfolios</v>
      </c>
      <c r="B53" s="74">
        <v>2823.3584329608148</v>
      </c>
      <c r="C53" s="74">
        <v>2870.6754956120503</v>
      </c>
      <c r="D53" s="74">
        <v>3022.7369247767847</v>
      </c>
      <c r="E53" s="74">
        <v>3199.8426020725406</v>
      </c>
    </row>
    <row r="54" spans="1:7">
      <c r="A54" s="112" t="str">
        <f>HLOOKUP(INDICE!$F$2,Nombres!$C$3:$D$636,69,FALSE)</f>
        <v>Pension funds</v>
      </c>
      <c r="B54" s="74">
        <v>0</v>
      </c>
      <c r="C54" s="74">
        <v>0</v>
      </c>
      <c r="D54" s="74">
        <v>0</v>
      </c>
      <c r="E54" s="74">
        <v>0</v>
      </c>
    </row>
    <row r="55" spans="1:7">
      <c r="A55" s="112" t="str">
        <f>HLOOKUP(INDICE!$F$2,Nombres!$C$3:$D$636,70,FALSE)</f>
        <v>Other off balance-sheet funds</v>
      </c>
      <c r="B55" s="74">
        <v>0</v>
      </c>
      <c r="C55" s="74">
        <v>0</v>
      </c>
      <c r="D55" s="74">
        <v>0</v>
      </c>
      <c r="E55" s="74">
        <v>0</v>
      </c>
    </row>
    <row r="56" spans="1:7">
      <c r="A56" s="116" t="str">
        <f>HLOOKUP(INDICE!$F$2,Nombres!$C$3:$D$636,71,FALSE)</f>
        <v xml:space="preserve">(*) Excluding repos. </v>
      </c>
      <c r="B56" s="80"/>
      <c r="C56" s="80"/>
      <c r="D56" s="80"/>
      <c r="E56" s="80"/>
    </row>
    <row r="57" spans="1:7">
      <c r="A57" s="116">
        <f>HLOOKUP(INDICE!$F$2,Nombres!$C$3:$D$636,72,FALSE)</f>
        <v>0</v>
      </c>
      <c r="B57" s="62"/>
      <c r="C57" s="62"/>
      <c r="D57" s="62"/>
      <c r="E57" s="62"/>
    </row>
    <row r="58" spans="1:7">
      <c r="A58" s="87"/>
      <c r="B58" s="62"/>
      <c r="C58" s="62"/>
      <c r="D58" s="62"/>
      <c r="E58" s="62"/>
    </row>
    <row r="59" spans="1:7" hidden="1">
      <c r="A59" s="87"/>
      <c r="B59" s="62"/>
      <c r="C59" s="62"/>
      <c r="D59" s="62"/>
      <c r="E59" s="62"/>
    </row>
    <row r="60" spans="1:7" hidden="1">
      <c r="A60" s="87"/>
      <c r="B60" s="62"/>
      <c r="C60" s="62"/>
      <c r="D60" s="62"/>
      <c r="E60" s="62"/>
    </row>
    <row r="61" spans="1:7" hidden="1">
      <c r="A61" s="87"/>
      <c r="B61" s="62"/>
      <c r="C61" s="62"/>
      <c r="D61" s="62"/>
      <c r="E61" s="62"/>
    </row>
    <row r="62" spans="1:7" hidden="1">
      <c r="A62" s="87"/>
      <c r="B62" s="62"/>
      <c r="C62" s="62"/>
      <c r="D62" s="62"/>
      <c r="E62" s="62"/>
    </row>
    <row r="63" spans="1:7" hidden="1">
      <c r="A63" s="87"/>
      <c r="B63" s="62"/>
      <c r="C63" s="62"/>
      <c r="D63" s="62"/>
      <c r="E63" s="62"/>
    </row>
    <row r="64" spans="1:7"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107" t="str">
        <f>HLOOKUP(INDICE!$F$2,Nombres!$C$3:$D$636,31,FALSE)</f>
        <v xml:space="preserve">Income statement  </v>
      </c>
      <c r="B115" s="66"/>
      <c r="C115" s="66"/>
      <c r="D115" s="66"/>
      <c r="E115" s="66"/>
    </row>
    <row r="116" spans="1:5">
      <c r="A116" s="108" t="str">
        <f>HLOOKUP(INDICE!$F$2,Nombres!$C$3:$D$636,79,FALSE)</f>
        <v>(Million Peruvian soles)</v>
      </c>
      <c r="B116" s="62"/>
      <c r="C116" s="62"/>
      <c r="D116" s="62"/>
      <c r="E116" s="62"/>
    </row>
    <row r="117" spans="1:5">
      <c r="A117" s="68"/>
      <c r="B117" s="62"/>
      <c r="C117" s="62"/>
      <c r="D117" s="62"/>
      <c r="E117" s="62"/>
    </row>
    <row r="118" spans="1:5">
      <c r="A118" s="69"/>
      <c r="B118" s="240">
        <f>+B$6</f>
        <v>2025</v>
      </c>
      <c r="C118" s="240"/>
      <c r="D118" s="240"/>
      <c r="E118" s="240"/>
    </row>
    <row r="119" spans="1:5">
      <c r="A119" s="69"/>
      <c r="B119" s="109" t="str">
        <f t="shared" ref="B119:E119" si="8">+B$7</f>
        <v>1Q</v>
      </c>
      <c r="C119" s="109" t="str">
        <f t="shared" si="8"/>
        <v>2Q</v>
      </c>
      <c r="D119" s="109" t="str">
        <f t="shared" si="8"/>
        <v>3Q</v>
      </c>
      <c r="E119" s="109" t="str">
        <f t="shared" si="8"/>
        <v>4Q</v>
      </c>
    </row>
    <row r="120" spans="1:5">
      <c r="A120" s="25" t="str">
        <f>HLOOKUP(INDICE!$F$2,Nombres!$C$3:$D$636,33,FALSE)</f>
        <v>Net interest income</v>
      </c>
      <c r="B120" s="71">
        <v>1445.9248455838306</v>
      </c>
      <c r="C120" s="71">
        <v>1455.8068408943066</v>
      </c>
      <c r="D120" s="71">
        <v>1530.618770490951</v>
      </c>
      <c r="E120" s="71">
        <v>1560.7934644167683</v>
      </c>
    </row>
    <row r="121" spans="1:5">
      <c r="A121" s="112" t="str">
        <f>HLOOKUP(INDICE!$F$2,Nombres!$C$3:$D$636,34,FALSE)</f>
        <v>Net fees and commissions</v>
      </c>
      <c r="B121" s="74">
        <v>319.95380757859499</v>
      </c>
      <c r="C121" s="74">
        <v>300.64205888429774</v>
      </c>
      <c r="D121" s="74">
        <v>381.81255656056862</v>
      </c>
      <c r="E121" s="74">
        <v>340.43370802436391</v>
      </c>
    </row>
    <row r="122" spans="1:5">
      <c r="A122" s="112" t="str">
        <f>HLOOKUP(INDICE!$F$2,Nombres!$C$3:$D$636,35,FALSE)</f>
        <v>Net trading income</v>
      </c>
      <c r="B122" s="74">
        <v>202.34742799126738</v>
      </c>
      <c r="C122" s="74">
        <v>222.38544518653273</v>
      </c>
      <c r="D122" s="74">
        <v>225.7188173335615</v>
      </c>
      <c r="E122" s="74">
        <v>180.83487146301718</v>
      </c>
    </row>
    <row r="123" spans="1:5">
      <c r="A123" s="112" t="str">
        <f>HLOOKUP(INDICE!$F$2,Nombres!$C$3:$D$636,36,FALSE)</f>
        <v>Other operating income and expenses</v>
      </c>
      <c r="B123" s="74">
        <v>-31.835642361203544</v>
      </c>
      <c r="C123" s="74">
        <v>-23.909792511708797</v>
      </c>
      <c r="D123" s="74">
        <v>-66.412738617933272</v>
      </c>
      <c r="E123" s="74">
        <v>-47.338625869944465</v>
      </c>
    </row>
    <row r="124" spans="1:5">
      <c r="A124" s="25" t="str">
        <f>HLOOKUP(INDICE!$F$2,Nombres!$C$3:$D$636,37,FALSE)</f>
        <v>Gross income</v>
      </c>
      <c r="B124" s="71">
        <f t="shared" ref="B124:E124" si="9">+SUM(B120:B123)</f>
        <v>1936.3904387924892</v>
      </c>
      <c r="C124" s="71">
        <f t="shared" si="9"/>
        <v>1954.9245524534283</v>
      </c>
      <c r="D124" s="71">
        <f t="shared" si="9"/>
        <v>2071.7374057671477</v>
      </c>
      <c r="E124" s="71">
        <f t="shared" si="9"/>
        <v>2034.723418034205</v>
      </c>
    </row>
    <row r="125" spans="1:5">
      <c r="A125" s="112" t="str">
        <f>HLOOKUP(INDICE!$F$2,Nombres!$C$3:$D$636,38,FALSE)</f>
        <v>Operating expenses</v>
      </c>
      <c r="B125" s="74">
        <v>-744.18234500438143</v>
      </c>
      <c r="C125" s="74">
        <v>-733.49833018152788</v>
      </c>
      <c r="D125" s="74">
        <v>-775.92208424428509</v>
      </c>
      <c r="E125" s="74">
        <v>-853.88987676456247</v>
      </c>
    </row>
    <row r="126" spans="1:5">
      <c r="A126" s="112" t="str">
        <f>HLOOKUP(INDICE!$F$2,Nombres!$C$3:$D$636,39,FALSE)</f>
        <v xml:space="preserve">  Administration expenses</v>
      </c>
      <c r="B126" s="74">
        <v>-651.37928831023851</v>
      </c>
      <c r="C126" s="74">
        <v>-643.56885577748983</v>
      </c>
      <c r="D126" s="74">
        <v>-690.59092051013522</v>
      </c>
      <c r="E126" s="74">
        <v>-765.90242548742356</v>
      </c>
    </row>
    <row r="127" spans="1:5">
      <c r="A127" s="113" t="str">
        <f>HLOOKUP(INDICE!$F$2,Nombres!$C$3:$D$636,40,FALSE)</f>
        <v xml:space="preserve">  Personnel expenses</v>
      </c>
      <c r="B127" s="74">
        <v>-318.92832139749004</v>
      </c>
      <c r="C127" s="74">
        <v>-322.78901875014793</v>
      </c>
      <c r="D127" s="74">
        <v>-329.76322949355705</v>
      </c>
      <c r="E127" s="74">
        <v>-391.81512743177797</v>
      </c>
    </row>
    <row r="128" spans="1:5">
      <c r="A128" s="113" t="str">
        <f>HLOOKUP(INDICE!$F$2,Nombres!$C$3:$D$636,41,FALSE)</f>
        <v xml:space="preserve">  General and administrative expenses</v>
      </c>
      <c r="B128" s="74">
        <v>-332.45096691274847</v>
      </c>
      <c r="C128" s="74">
        <v>-320.77983702734184</v>
      </c>
      <c r="D128" s="74">
        <v>-360.82769101657811</v>
      </c>
      <c r="E128" s="74">
        <v>-374.08729805564559</v>
      </c>
    </row>
    <row r="129" spans="1:5">
      <c r="A129" s="112" t="str">
        <f>HLOOKUP(INDICE!$F$2,Nombres!$C$3:$D$636,42,FALSE)</f>
        <v xml:space="preserve">  Depreciation</v>
      </c>
      <c r="B129" s="74">
        <v>-92.803056694142995</v>
      </c>
      <c r="C129" s="74">
        <v>-89.929474404038018</v>
      </c>
      <c r="D129" s="74">
        <v>-85.331163734149996</v>
      </c>
      <c r="E129" s="74">
        <v>-87.987451277138987</v>
      </c>
    </row>
    <row r="130" spans="1:5">
      <c r="A130" s="25" t="str">
        <f>HLOOKUP(INDICE!$F$2,Nombres!$C$3:$D$636,43,FALSE)</f>
        <v>Operating income</v>
      </c>
      <c r="B130" s="71">
        <f t="shared" ref="B130:E130" si="10">+B124+B125</f>
        <v>1192.2080937881078</v>
      </c>
      <c r="C130" s="71">
        <f t="shared" si="10"/>
        <v>1221.4262222719003</v>
      </c>
      <c r="D130" s="71">
        <f t="shared" si="10"/>
        <v>1295.8153215228626</v>
      </c>
      <c r="E130" s="71">
        <f t="shared" si="10"/>
        <v>1180.8335412696424</v>
      </c>
    </row>
    <row r="131" spans="1:5">
      <c r="A131" s="112" t="str">
        <f>HLOOKUP(INDICE!$F$2,Nombres!$C$3:$D$636,44,FALSE)</f>
        <v>Impaiment on financial assets not measured at fair value through profit or loss</v>
      </c>
      <c r="B131" s="74">
        <v>-268.23561494478776</v>
      </c>
      <c r="C131" s="74">
        <v>-326.08504846527438</v>
      </c>
      <c r="D131" s="74">
        <v>-452.88143495878199</v>
      </c>
      <c r="E131" s="74">
        <v>-286.34955074303474</v>
      </c>
    </row>
    <row r="132" spans="1:5">
      <c r="A132" s="112" t="str">
        <f>HLOOKUP(INDICE!$F$2,Nombres!$C$3:$D$636,45,FALSE)</f>
        <v>Provisions or reversal of provisions and other results</v>
      </c>
      <c r="B132" s="74">
        <v>57.528246810787834</v>
      </c>
      <c r="C132" s="74">
        <v>-34.912675426374733</v>
      </c>
      <c r="D132" s="74">
        <v>-51.454532231845363</v>
      </c>
      <c r="E132" s="74">
        <v>-65.52896178417808</v>
      </c>
    </row>
    <row r="133" spans="1:5">
      <c r="A133" s="114" t="str">
        <f>HLOOKUP(INDICE!$F$2,Nombres!$C$3:$D$636,46,FALSE)</f>
        <v>Profit/(loss) before tax</v>
      </c>
      <c r="B133" s="71">
        <f t="shared" ref="B133:E133" si="11">+B130+B131+B132</f>
        <v>981.50072565410778</v>
      </c>
      <c r="C133" s="71">
        <f t="shared" si="11"/>
        <v>860.42849838025109</v>
      </c>
      <c r="D133" s="71">
        <f t="shared" si="11"/>
        <v>791.47935433223529</v>
      </c>
      <c r="E133" s="71">
        <f t="shared" si="11"/>
        <v>828.95502874242948</v>
      </c>
    </row>
    <row r="134" spans="1:5">
      <c r="A134" s="17" t="str">
        <f>HLOOKUP(INDICE!$F$2,Nombres!$C$3:$D$636,47,FALSE)</f>
        <v>Income tax</v>
      </c>
      <c r="B134" s="74">
        <v>-286.4882183885486</v>
      </c>
      <c r="C134" s="74">
        <v>-240.51523992584734</v>
      </c>
      <c r="D134" s="74">
        <v>-184.57985208229192</v>
      </c>
      <c r="E134" s="74">
        <v>-236.5196030521289</v>
      </c>
    </row>
    <row r="135" spans="1:5">
      <c r="A135" s="114" t="str">
        <f>HLOOKUP(INDICE!$F$2,Nombres!$C$3:$D$636,48,FALSE)</f>
        <v>Profit/(loss) for the year</v>
      </c>
      <c r="B135" s="71">
        <f t="shared" ref="B135:E135" si="12">+B133+B134</f>
        <v>695.01250726555918</v>
      </c>
      <c r="C135" s="71">
        <f t="shared" si="12"/>
        <v>619.91325845440372</v>
      </c>
      <c r="D135" s="71">
        <f t="shared" si="12"/>
        <v>606.89950224994334</v>
      </c>
      <c r="E135" s="71">
        <f t="shared" si="12"/>
        <v>592.43542569030058</v>
      </c>
    </row>
    <row r="136" spans="1:5">
      <c r="A136" s="112" t="str">
        <f>HLOOKUP(INDICE!$F$2,Nombres!$C$3:$D$636,49,FALSE)</f>
        <v>Non-controlling interests</v>
      </c>
      <c r="B136" s="74">
        <v>-371.22562759009082</v>
      </c>
      <c r="C136" s="74">
        <v>-322.76235480578947</v>
      </c>
      <c r="D136" s="74">
        <v>-318.26180798260549</v>
      </c>
      <c r="E136" s="74">
        <v>-327.3660368389435</v>
      </c>
    </row>
    <row r="137" spans="1:5">
      <c r="A137" s="115" t="str">
        <f>HLOOKUP(INDICE!$F$2,Nombres!$C$3:$D$636,50,FALSE)</f>
        <v>Net attributable profit</v>
      </c>
      <c r="B137" s="89">
        <f t="shared" ref="B137:E137" si="13">+B135+B136</f>
        <v>323.78687967546836</v>
      </c>
      <c r="C137" s="89">
        <f t="shared" si="13"/>
        <v>297.15090364861425</v>
      </c>
      <c r="D137" s="89">
        <f t="shared" si="13"/>
        <v>288.63769426733785</v>
      </c>
      <c r="E137" s="89">
        <f t="shared" si="13"/>
        <v>265.06938885135708</v>
      </c>
    </row>
    <row r="138" spans="1:5">
      <c r="A138" s="116"/>
      <c r="B138" s="92">
        <v>-5.1159076974727213E-13</v>
      </c>
      <c r="C138" s="92">
        <v>0</v>
      </c>
      <c r="D138" s="92">
        <v>0</v>
      </c>
      <c r="E138" s="92">
        <v>0</v>
      </c>
    </row>
    <row r="139" spans="1:5">
      <c r="A139" s="114"/>
      <c r="B139" s="71"/>
      <c r="C139" s="71"/>
      <c r="D139" s="71"/>
      <c r="E139" s="71"/>
    </row>
    <row r="140" spans="1:5" ht="17">
      <c r="A140" s="107" t="str">
        <f>HLOOKUP(INDICE!$F$2,Nombres!$C$3:$D$636,51,FALSE)</f>
        <v>Balance sheets</v>
      </c>
      <c r="B140" s="97"/>
      <c r="C140" s="97"/>
      <c r="D140" s="97"/>
      <c r="E140" s="97"/>
    </row>
    <row r="141" spans="1:5">
      <c r="A141" s="108" t="str">
        <f>HLOOKUP(INDICE!$F$2,Nombres!$C$3:$D$636,79,FALSE)</f>
        <v>(Million Peruvian soles)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12" t="str">
        <f>HLOOKUP(INDICE!$F$2,Nombres!$C$3:$D$636,52,FALSE)</f>
        <v>Cash, cash balances at central banks and other demand deposits</v>
      </c>
      <c r="B143" s="74">
        <v>10006.464132284767</v>
      </c>
      <c r="C143" s="74">
        <v>7302.1732865039994</v>
      </c>
      <c r="D143" s="74">
        <v>7991.6670487618485</v>
      </c>
      <c r="E143" s="74">
        <v>9725.3500380501046</v>
      </c>
    </row>
    <row r="144" spans="1:5">
      <c r="A144" s="112" t="str">
        <f>HLOOKUP(INDICE!$F$2,Nombres!$C$3:$D$636,53,FALSE)</f>
        <v xml:space="preserve">Financial assets designated at fair value </v>
      </c>
      <c r="B144" s="74">
        <v>16917.274209914336</v>
      </c>
      <c r="C144" s="74">
        <v>16961.335588824</v>
      </c>
      <c r="D144" s="74">
        <v>16475.75212861213</v>
      </c>
      <c r="E144" s="74">
        <v>15826.442115111953</v>
      </c>
    </row>
    <row r="145" spans="1:5">
      <c r="A145" s="17" t="str">
        <f>HLOOKUP(INDICE!$F$2,Nombres!$C$3:$D$636,54,FALSE)</f>
        <v>Financial assets at amortized cost</v>
      </c>
      <c r="B145" s="74">
        <v>76295.605872150642</v>
      </c>
      <c r="C145" s="74">
        <v>80963.829951468317</v>
      </c>
      <c r="D145" s="74">
        <v>82768.938783719816</v>
      </c>
      <c r="E145" s="74">
        <v>83384.191206367017</v>
      </c>
    </row>
    <row r="146" spans="1:5">
      <c r="A146" s="112" t="str">
        <f>HLOOKUP(INDICE!$F$2,Nombres!$C$3:$D$636,55,FALSE)</f>
        <v xml:space="preserve">    of which loans and advances to customers</v>
      </c>
      <c r="B146" s="74">
        <v>73869.137690602365</v>
      </c>
      <c r="C146" s="74">
        <v>75133.528621332327</v>
      </c>
      <c r="D146" s="74">
        <v>76113.542614813268</v>
      </c>
      <c r="E146" s="74">
        <v>80072.621849908101</v>
      </c>
    </row>
    <row r="147" spans="1:5" hidden="1">
      <c r="A147" s="112"/>
      <c r="B147" s="74"/>
      <c r="C147" s="74"/>
      <c r="D147" s="74"/>
      <c r="E147" s="74"/>
    </row>
    <row r="148" spans="1:5">
      <c r="A148" s="17" t="str">
        <f>HLOOKUP(INDICE!$F$2,Nombres!$C$3:$D$636,56,FALSE)</f>
        <v>Tangible assets</v>
      </c>
      <c r="B148" s="74">
        <v>1351.2691512199465</v>
      </c>
      <c r="C148" s="74">
        <v>1320.6240929520006</v>
      </c>
      <c r="D148" s="74">
        <v>1314.0746526592866</v>
      </c>
      <c r="E148" s="74">
        <v>1363.4155024019274</v>
      </c>
    </row>
    <row r="149" spans="1:5">
      <c r="A149" s="112" t="str">
        <f>HLOOKUP(INDICE!$F$2,Nombres!$C$3:$D$636,57,FALSE)</f>
        <v>Other assets</v>
      </c>
      <c r="B149" s="74">
        <f t="shared" ref="B149:E149" si="15">+B150-B148-B145-B144-B143</f>
        <v>2740.2417559585665</v>
      </c>
      <c r="C149" s="74">
        <f t="shared" si="15"/>
        <v>2179.5637498283322</v>
      </c>
      <c r="D149" s="74">
        <f t="shared" si="15"/>
        <v>2170.3163783290311</v>
      </c>
      <c r="E149" s="74">
        <f t="shared" si="15"/>
        <v>2091.9298038994693</v>
      </c>
    </row>
    <row r="150" spans="1:5">
      <c r="A150" s="115" t="str">
        <f>HLOOKUP(INDICE!$F$2,Nombres!$C$3:$D$636,58,FALSE)</f>
        <v>Total assets / Liabilities and equity</v>
      </c>
      <c r="B150" s="89">
        <v>107310.85512152826</v>
      </c>
      <c r="C150" s="89">
        <v>108727.52666957665</v>
      </c>
      <c r="D150" s="89">
        <v>110720.74899208211</v>
      </c>
      <c r="E150" s="89">
        <v>112391.32866583047</v>
      </c>
    </row>
    <row r="151" spans="1:5">
      <c r="A151" s="112" t="str">
        <f>HLOOKUP(INDICE!$F$2,Nombres!$C$3:$D$636,59,FALSE)</f>
        <v>Financial liabilities held for trading and designated at fair value through profit or loss</v>
      </c>
      <c r="B151" s="74">
        <v>1355.2123320819449</v>
      </c>
      <c r="C151" s="74">
        <v>1591.364271168</v>
      </c>
      <c r="D151" s="74">
        <v>1516.2874291294843</v>
      </c>
      <c r="E151" s="74">
        <v>950.00239208955611</v>
      </c>
    </row>
    <row r="152" spans="1:5">
      <c r="A152" s="112" t="str">
        <f>HLOOKUP(INDICE!$F$2,Nombres!$C$3:$D$636,60,FALSE)</f>
        <v>Deposits from central banks and credit institutions</v>
      </c>
      <c r="B152" s="74">
        <v>7234.9023670530241</v>
      </c>
      <c r="C152" s="74">
        <v>9703.546345488001</v>
      </c>
      <c r="D152" s="74">
        <v>7123.6777431489754</v>
      </c>
      <c r="E152" s="74">
        <v>6202.5075855695759</v>
      </c>
    </row>
    <row r="153" spans="1:5">
      <c r="A153" s="112" t="str">
        <f>HLOOKUP(INDICE!$F$2,Nombres!$C$3:$D$636,61,FALSE)</f>
        <v>Deposits from customers</v>
      </c>
      <c r="B153" s="74">
        <v>76690.434159253156</v>
      </c>
      <c r="C153" s="74">
        <v>75964.888634854695</v>
      </c>
      <c r="D153" s="74">
        <v>78794.890973845817</v>
      </c>
      <c r="E153" s="74">
        <v>82217.593022822839</v>
      </c>
    </row>
    <row r="154" spans="1:5">
      <c r="A154" s="17" t="str">
        <f>HLOOKUP(INDICE!$F$2,Nombres!$C$3:$D$636,62,FALSE)</f>
        <v>Debt certificates</v>
      </c>
      <c r="B154" s="74">
        <v>3648.4532912101745</v>
      </c>
      <c r="C154" s="74">
        <v>3231.1699454466461</v>
      </c>
      <c r="D154" s="74">
        <v>3530.0486934118212</v>
      </c>
      <c r="E154" s="74">
        <v>3490.4364040554119</v>
      </c>
    </row>
    <row r="155" spans="1:5" hidden="1">
      <c r="A155" s="17"/>
      <c r="B155" s="74"/>
      <c r="C155" s="74"/>
      <c r="D155" s="74"/>
      <c r="E155" s="74"/>
    </row>
    <row r="156" spans="1:5">
      <c r="A156" s="112" t="str">
        <f>HLOOKUP(INDICE!$F$2,Nombres!$C$3:$D$636,63,FALSE)</f>
        <v>Other liabilities</v>
      </c>
      <c r="B156" s="74">
        <f t="shared" ref="B156:E156" si="16">+B150-B151-B152-B153-B154-B157</f>
        <v>8143.4834458660971</v>
      </c>
      <c r="C156" s="74">
        <f t="shared" si="16"/>
        <v>8012.5043405081851</v>
      </c>
      <c r="D156" s="74">
        <f t="shared" si="16"/>
        <v>9834.8687284218213</v>
      </c>
      <c r="E156" s="74">
        <f t="shared" si="16"/>
        <v>9101.6113831369676</v>
      </c>
    </row>
    <row r="157" spans="1:5">
      <c r="A157" s="17" t="str">
        <f>HLOOKUP(INDICE!$F$2,Nombres!$C$3:$D$636,282,FALSE)</f>
        <v>Allocated regulatory capital</v>
      </c>
      <c r="B157" s="80">
        <v>10238.369526063854</v>
      </c>
      <c r="C157" s="80">
        <v>10224.053132111112</v>
      </c>
      <c r="D157" s="80">
        <v>9920.9754241241899</v>
      </c>
      <c r="E157" s="80">
        <v>10429.177878156113</v>
      </c>
    </row>
    <row r="158" spans="1:5">
      <c r="A158" s="87"/>
      <c r="B158" s="74"/>
      <c r="C158" s="74"/>
      <c r="D158" s="74"/>
      <c r="E158" s="74"/>
    </row>
    <row r="159" spans="1:5">
      <c r="A159" s="17"/>
      <c r="B159" s="74"/>
      <c r="C159" s="74"/>
      <c r="D159" s="74"/>
      <c r="E159" s="74"/>
    </row>
    <row r="160" spans="1:5" ht="17">
      <c r="A160" s="107" t="str">
        <f>HLOOKUP(INDICE!$F$2,Nombres!$C$3:$D$636,65,FALSE)</f>
        <v>Relevant business indicators</v>
      </c>
      <c r="B160" s="97"/>
      <c r="C160" s="97"/>
      <c r="D160" s="97"/>
      <c r="E160" s="97"/>
    </row>
    <row r="161" spans="1:11">
      <c r="A161" s="108" t="str">
        <f>HLOOKUP(INDICE!$F$2,Nombres!$C$3:$D$636,79,FALSE)</f>
        <v>(Million Peruvian soles)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12" t="str">
        <f>HLOOKUP(INDICE!$F$2,Nombres!$C$3:$D$636,66,FALSE)</f>
        <v>Loans and advances to customers (gross) (*)</v>
      </c>
      <c r="B163" s="74">
        <v>77557.103389262789</v>
      </c>
      <c r="C163" s="74">
        <v>78637.138553772325</v>
      </c>
      <c r="D163" s="74">
        <v>79679.20271762475</v>
      </c>
      <c r="E163" s="74">
        <v>81294.75690945024</v>
      </c>
    </row>
    <row r="164" spans="1:11" ht="15.75" customHeight="1">
      <c r="A164" s="112" t="str">
        <f>HLOOKUP(INDICE!$F$2,Nombres!$C$3:$D$636,67,FALSE)</f>
        <v>Customer deposits under management (*)</v>
      </c>
      <c r="B164" s="74">
        <v>76690.434159253156</v>
      </c>
      <c r="C164" s="74">
        <v>75964.888634854709</v>
      </c>
      <c r="D164" s="74">
        <v>78794.890973845817</v>
      </c>
      <c r="E164" s="74">
        <v>82217.593022822824</v>
      </c>
    </row>
    <row r="165" spans="1:11" ht="15.75" customHeight="1">
      <c r="A165" s="17" t="str">
        <f>HLOOKUP(INDICE!$F$2,Nombres!$C$3:$D$636,68,FALSE)</f>
        <v>Investment funds and managed portfolios</v>
      </c>
      <c r="B165" s="74">
        <v>11166.51247683054</v>
      </c>
      <c r="C165" s="74">
        <v>11889.901560150036</v>
      </c>
      <c r="D165" s="74">
        <v>12346.955380225834</v>
      </c>
      <c r="E165" s="74">
        <v>12634.856900570416</v>
      </c>
    </row>
    <row r="166" spans="1:11" ht="15.75" customHeight="1">
      <c r="A166" s="112" t="str">
        <f>HLOOKUP(INDICE!$F$2,Nombres!$C$3:$D$636,69,FALSE)</f>
        <v>Pension funds</v>
      </c>
      <c r="B166" s="74">
        <v>0</v>
      </c>
      <c r="C166" s="74">
        <v>0</v>
      </c>
      <c r="D166" s="74">
        <v>0</v>
      </c>
      <c r="E166" s="74">
        <v>0</v>
      </c>
    </row>
    <row r="167" spans="1:11">
      <c r="A167" s="112" t="str">
        <f>HLOOKUP(INDICE!$F$2,Nombres!$C$3:$D$636,70,FALSE)</f>
        <v>Other off balance-sheet funds</v>
      </c>
      <c r="B167" s="74">
        <v>0</v>
      </c>
      <c r="C167" s="74">
        <v>0</v>
      </c>
      <c r="D167" s="74">
        <v>0</v>
      </c>
      <c r="E167" s="74">
        <v>0</v>
      </c>
    </row>
    <row r="168" spans="1:11">
      <c r="A168" s="116" t="str">
        <f>HLOOKUP(INDICE!$F$2,Nombres!$C$3:$D$636,71,FALSE)</f>
        <v xml:space="preserve">(*) Excluding repos. </v>
      </c>
      <c r="B168" s="74"/>
      <c r="C168" s="74"/>
      <c r="D168" s="74"/>
      <c r="E168" s="74"/>
    </row>
    <row r="169" spans="1:11">
      <c r="A169" s="116">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sheetData>
  <mergeCells count="2">
    <mergeCell ref="B6:E6"/>
    <mergeCell ref="B118:E118"/>
  </mergeCells>
  <conditionalFormatting sqref="B26:E26 B138:E138">
    <cfRule type="cellIs" dxfId="7" priority="3" operator="notBetween">
      <formula>0.5</formula>
      <formula>-0.5</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J1000"/>
  <sheetViews>
    <sheetView showGridLines="0" workbookViewId="0">
      <selection activeCell="C20" sqref="C20"/>
    </sheetView>
  </sheetViews>
  <sheetFormatPr baseColWidth="10" defaultColWidth="11.453125" defaultRowHeight="14.5"/>
  <cols>
    <col min="1" max="1" width="53.26953125" style="63" customWidth="1"/>
    <col min="2" max="16384" width="11.453125" style="63"/>
  </cols>
  <sheetData>
    <row r="1" spans="1:10" ht="17">
      <c r="A1" s="106" t="str">
        <f>HLOOKUP(INDICE!$F$2,Nombres!$C$3:$D$636,263,FALSE)</f>
        <v>Rest of Business</v>
      </c>
      <c r="B1" s="62"/>
      <c r="C1" s="62"/>
      <c r="D1" s="62"/>
      <c r="E1" s="62"/>
    </row>
    <row r="2" spans="1:10" ht="19.5">
      <c r="A2" s="64"/>
      <c r="B2" s="62"/>
      <c r="C2" s="62"/>
      <c r="D2" s="62"/>
      <c r="E2" s="62"/>
    </row>
    <row r="3" spans="1:10" ht="17">
      <c r="A3" s="65" t="str">
        <f>HLOOKUP(INDICE!$F$2,Nombres!$C$3:$D$636,31,FALSE)</f>
        <v xml:space="preserve">Income statement  </v>
      </c>
      <c r="B3" s="66"/>
      <c r="C3" s="66"/>
      <c r="D3" s="66"/>
      <c r="E3" s="66"/>
    </row>
    <row r="4" spans="1:10">
      <c r="A4" s="108" t="str">
        <f>HLOOKUP(INDICE!$F$2,Nombres!$C$3:$D$636,32,FALSE)</f>
        <v>(Million euros)</v>
      </c>
      <c r="B4" s="62"/>
      <c r="C4" s="62"/>
      <c r="D4" s="62"/>
      <c r="E4" s="62"/>
    </row>
    <row r="5" spans="1:10">
      <c r="A5" s="68"/>
      <c r="B5" s="62"/>
      <c r="C5" s="62"/>
      <c r="D5" s="62"/>
      <c r="E5" s="62"/>
    </row>
    <row r="6" spans="1:10">
      <c r="A6" s="69"/>
      <c r="B6" s="240">
        <f>+España!B6</f>
        <v>2025</v>
      </c>
      <c r="C6" s="240"/>
      <c r="D6" s="240"/>
      <c r="E6" s="240"/>
    </row>
    <row r="7" spans="1:10">
      <c r="A7" s="69"/>
      <c r="B7" s="109" t="str">
        <f>+España!B7</f>
        <v>1Q</v>
      </c>
      <c r="C7" s="109" t="str">
        <f>+España!C7</f>
        <v>2Q</v>
      </c>
      <c r="D7" s="109" t="str">
        <f>+España!D7</f>
        <v>3Q</v>
      </c>
      <c r="E7" s="109" t="str">
        <f>+España!E7</f>
        <v>4Q</v>
      </c>
    </row>
    <row r="8" spans="1:10">
      <c r="A8" s="25" t="str">
        <f>HLOOKUP(INDICE!$F$2,Nombres!$C$3:$D$636,33,FALSE)</f>
        <v>Net interest income</v>
      </c>
      <c r="B8" s="71">
        <v>188.49360642783654</v>
      </c>
      <c r="C8" s="110">
        <v>180.30052370082916</v>
      </c>
      <c r="D8" s="110">
        <v>215.33664297692943</v>
      </c>
      <c r="E8" s="110">
        <v>228.65548685513414</v>
      </c>
      <c r="F8" s="111"/>
      <c r="G8" s="111"/>
      <c r="H8" s="111"/>
      <c r="I8" s="111"/>
      <c r="J8" s="111"/>
    </row>
    <row r="9" spans="1:10">
      <c r="A9" s="112" t="str">
        <f>HLOOKUP(INDICE!$F$2,Nombres!$C$3:$D$636,34,FALSE)</f>
        <v>Net fees and commissions</v>
      </c>
      <c r="B9" s="74">
        <v>136.77521216560001</v>
      </c>
      <c r="C9" s="74">
        <v>140.41788725424999</v>
      </c>
      <c r="D9" s="74">
        <v>150.54414760180001</v>
      </c>
      <c r="E9" s="74">
        <v>162.96441569399994</v>
      </c>
    </row>
    <row r="10" spans="1:10">
      <c r="A10" s="112" t="str">
        <f>HLOOKUP(INDICE!$F$2,Nombres!$C$3:$D$636,35,FALSE)</f>
        <v>Net trading income</v>
      </c>
      <c r="B10" s="74">
        <v>108.76627174702</v>
      </c>
      <c r="C10" s="74">
        <v>70.759263060799995</v>
      </c>
      <c r="D10" s="74">
        <v>93.889145131529034</v>
      </c>
      <c r="E10" s="74">
        <v>115.28579106382001</v>
      </c>
    </row>
    <row r="11" spans="1:10">
      <c r="A11" s="112" t="str">
        <f>HLOOKUP(INDICE!$F$2,Nombres!$C$3:$D$636,36,FALSE)</f>
        <v>Other operating income and expenses</v>
      </c>
      <c r="B11" s="74">
        <v>1.0340283600000004</v>
      </c>
      <c r="C11" s="74">
        <v>0.36243551000000046</v>
      </c>
      <c r="D11" s="74">
        <v>2.4249024499999994</v>
      </c>
      <c r="E11" s="74">
        <v>2.6895594700000034</v>
      </c>
    </row>
    <row r="12" spans="1:10">
      <c r="A12" s="25" t="str">
        <f>HLOOKUP(INDICE!$F$2,Nombres!$C$3:$D$636,37,FALSE)</f>
        <v>Gross income</v>
      </c>
      <c r="B12" s="71">
        <f t="shared" ref="B12:E12" si="0">+SUM(B8:B11)</f>
        <v>435.06911870045656</v>
      </c>
      <c r="C12" s="71">
        <f t="shared" si="0"/>
        <v>391.84010952587914</v>
      </c>
      <c r="D12" s="71">
        <f t="shared" si="0"/>
        <v>462.19483816025843</v>
      </c>
      <c r="E12" s="71">
        <f t="shared" si="0"/>
        <v>509.59525308295406</v>
      </c>
    </row>
    <row r="13" spans="1:10">
      <c r="A13" s="112" t="str">
        <f>HLOOKUP(INDICE!$F$2,Nombres!$C$3:$D$636,38,FALSE)</f>
        <v>Operating expenses</v>
      </c>
      <c r="B13" s="74">
        <v>-189.45328609790195</v>
      </c>
      <c r="C13" s="74">
        <v>-189.105885138747</v>
      </c>
      <c r="D13" s="74">
        <v>-214.26514019466299</v>
      </c>
      <c r="E13" s="74">
        <v>-288.95241716041699</v>
      </c>
    </row>
    <row r="14" spans="1:10">
      <c r="A14" s="112" t="str">
        <f>HLOOKUP(INDICE!$F$2,Nombres!$C$3:$D$636,39,FALSE)</f>
        <v xml:space="preserve">  Administration expenses</v>
      </c>
      <c r="B14" s="74">
        <v>-180.86442733790196</v>
      </c>
      <c r="C14" s="74">
        <v>-179.865398208747</v>
      </c>
      <c r="D14" s="74">
        <v>-204.72347836466301</v>
      </c>
      <c r="E14" s="74">
        <v>-277.70129002041699</v>
      </c>
    </row>
    <row r="15" spans="1:10">
      <c r="A15" s="113" t="str">
        <f>HLOOKUP(INDICE!$F$2,Nombres!$C$3:$D$636,40,FALSE)</f>
        <v xml:space="preserve">  Personnel expenses</v>
      </c>
      <c r="B15" s="74">
        <v>-100.84272713999998</v>
      </c>
      <c r="C15" s="74">
        <v>-99.589844539999987</v>
      </c>
      <c r="D15" s="74">
        <v>-112.02585264999999</v>
      </c>
      <c r="E15" s="74">
        <v>-165.70335770000003</v>
      </c>
    </row>
    <row r="16" spans="1:10">
      <c r="A16" s="113" t="str">
        <f>HLOOKUP(INDICE!$F$2,Nombres!$C$3:$D$636,41,FALSE)</f>
        <v xml:space="preserve">  General and administrative expenses</v>
      </c>
      <c r="B16" s="74">
        <v>-80.021700197901978</v>
      </c>
      <c r="C16" s="74">
        <v>-80.275553668747008</v>
      </c>
      <c r="D16" s="74">
        <v>-92.697625714663005</v>
      </c>
      <c r="E16" s="74">
        <v>-111.99793232041698</v>
      </c>
    </row>
    <row r="17" spans="1:5">
      <c r="A17" s="112" t="str">
        <f>HLOOKUP(INDICE!$F$2,Nombres!$C$3:$D$636,42,FALSE)</f>
        <v xml:space="preserve">  Depreciation</v>
      </c>
      <c r="B17" s="74">
        <v>-8.588858759999999</v>
      </c>
      <c r="C17" s="74">
        <v>-9.2404869300000012</v>
      </c>
      <c r="D17" s="74">
        <v>-9.5416618299999989</v>
      </c>
      <c r="E17" s="74">
        <v>-11.251127140000001</v>
      </c>
    </row>
    <row r="18" spans="1:5">
      <c r="A18" s="25" t="str">
        <f>HLOOKUP(INDICE!$F$2,Nombres!$C$3:$D$636,43,FALSE)</f>
        <v>Operating income</v>
      </c>
      <c r="B18" s="71">
        <f t="shared" ref="B18:E18" si="1">+B12+B13</f>
        <v>245.6158326025546</v>
      </c>
      <c r="C18" s="71">
        <f t="shared" si="1"/>
        <v>202.73422438713214</v>
      </c>
      <c r="D18" s="71">
        <f t="shared" si="1"/>
        <v>247.92969796559544</v>
      </c>
      <c r="E18" s="71">
        <f t="shared" si="1"/>
        <v>220.64283592253707</v>
      </c>
    </row>
    <row r="19" spans="1:5">
      <c r="A19" s="112" t="str">
        <f>HLOOKUP(INDICE!$F$2,Nombres!$C$3:$D$636,44,FALSE)</f>
        <v>Impaiment on financial assets not measured at fair value through profit or loss</v>
      </c>
      <c r="B19" s="74">
        <v>-18.959645709999993</v>
      </c>
      <c r="C19" s="74">
        <v>-17.604884339999998</v>
      </c>
      <c r="D19" s="74">
        <v>-8.8372054799999997</v>
      </c>
      <c r="E19" s="74">
        <v>-37.471321199999998</v>
      </c>
    </row>
    <row r="20" spans="1:5">
      <c r="A20" s="112" t="str">
        <f>HLOOKUP(INDICE!$F$2,Nombres!$C$3:$D$636,45,FALSE)</f>
        <v>Provisions or reversal of provisions and other results</v>
      </c>
      <c r="B20" s="74">
        <v>2.9970416158669977</v>
      </c>
      <c r="C20" s="74">
        <v>-4.9624697087000014</v>
      </c>
      <c r="D20" s="74">
        <v>-9.2745314919999977</v>
      </c>
      <c r="E20" s="74">
        <v>-10.379677915999997</v>
      </c>
    </row>
    <row r="21" spans="1:5">
      <c r="A21" s="114" t="str">
        <f>HLOOKUP(INDICE!$F$2,Nombres!$C$3:$D$636,46,FALSE)</f>
        <v>Profit/(loss) before tax</v>
      </c>
      <c r="B21" s="71">
        <f t="shared" ref="B21:E21" si="2">+B18+B19+B20</f>
        <v>229.65322850842162</v>
      </c>
      <c r="C21" s="71">
        <f t="shared" si="2"/>
        <v>180.16687033843212</v>
      </c>
      <c r="D21" s="71">
        <f t="shared" si="2"/>
        <v>229.81796099359545</v>
      </c>
      <c r="E21" s="71">
        <f t="shared" si="2"/>
        <v>172.79183680653708</v>
      </c>
    </row>
    <row r="22" spans="1:5">
      <c r="A22" s="17" t="str">
        <f>HLOOKUP(INDICE!$F$2,Nombres!$C$3:$D$636,47,FALSE)</f>
        <v>Income tax</v>
      </c>
      <c r="B22" s="74">
        <v>-49.537904301933288</v>
      </c>
      <c r="C22" s="74">
        <v>-46.480471104324174</v>
      </c>
      <c r="D22" s="74">
        <v>-46.850207890676813</v>
      </c>
      <c r="E22" s="74">
        <v>-17.979058200522378</v>
      </c>
    </row>
    <row r="23" spans="1:5">
      <c r="A23" s="114" t="str">
        <f>HLOOKUP(INDICE!$F$2,Nombres!$C$3:$D$636,48,FALSE)</f>
        <v>Profit/(loss) for the year</v>
      </c>
      <c r="B23" s="71">
        <f t="shared" ref="B23:E23" si="3">+B21+B22</f>
        <v>180.11532420648834</v>
      </c>
      <c r="C23" s="71">
        <f t="shared" si="3"/>
        <v>133.68639923410794</v>
      </c>
      <c r="D23" s="71">
        <f t="shared" si="3"/>
        <v>182.96775310291864</v>
      </c>
      <c r="E23" s="71">
        <f t="shared" si="3"/>
        <v>154.81277860601469</v>
      </c>
    </row>
    <row r="24" spans="1:5">
      <c r="A24" s="112" t="str">
        <f>HLOOKUP(INDICE!$F$2,Nombres!$C$3:$D$636,49,FALSE)</f>
        <v>Non-controlling interests</v>
      </c>
      <c r="B24" s="74">
        <v>0</v>
      </c>
      <c r="C24" s="74">
        <v>0</v>
      </c>
      <c r="D24" s="74">
        <v>0</v>
      </c>
      <c r="E24" s="74">
        <v>0</v>
      </c>
    </row>
    <row r="25" spans="1:5">
      <c r="A25" s="115" t="str">
        <f>HLOOKUP(INDICE!$F$2,Nombres!$C$3:$D$636,50,FALSE)</f>
        <v>Net attributable profit</v>
      </c>
      <c r="B25" s="89">
        <f t="shared" ref="B25:E25" si="4">+B23+B24</f>
        <v>180.11532420648834</v>
      </c>
      <c r="C25" s="89">
        <f t="shared" si="4"/>
        <v>133.68639923410794</v>
      </c>
      <c r="D25" s="89">
        <f t="shared" si="4"/>
        <v>182.96775310291864</v>
      </c>
      <c r="E25" s="89">
        <f t="shared" si="4"/>
        <v>154.81277860601469</v>
      </c>
    </row>
    <row r="26" spans="1:5">
      <c r="A26" s="116"/>
      <c r="B26" s="92">
        <v>0</v>
      </c>
      <c r="C26" s="92">
        <v>0</v>
      </c>
      <c r="D26" s="92">
        <v>0</v>
      </c>
      <c r="E26" s="92">
        <v>0</v>
      </c>
    </row>
    <row r="27" spans="1:5">
      <c r="A27" s="25"/>
      <c r="B27" s="25"/>
      <c r="C27" s="25"/>
      <c r="D27" s="25"/>
      <c r="E27" s="25"/>
    </row>
    <row r="28" spans="1:5" ht="17">
      <c r="A28" s="107" t="str">
        <f>HLOOKUP(INDICE!$F$2,Nombres!$C$3:$D$636,51,FALSE)</f>
        <v>Balance sheets</v>
      </c>
      <c r="B28" s="66"/>
      <c r="C28" s="66"/>
      <c r="D28" s="66"/>
      <c r="E28" s="66"/>
    </row>
    <row r="29" spans="1:5">
      <c r="A29" s="108"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12" t="str">
        <f>HLOOKUP(INDICE!$F$2,Nombres!$C$3:$D$636,52,FALSE)</f>
        <v>Cash, cash balances at central banks and other demand deposits</v>
      </c>
      <c r="B31" s="74">
        <v>6497.187385049996</v>
      </c>
      <c r="C31" s="74">
        <v>5868.5774458699989</v>
      </c>
      <c r="D31" s="74">
        <v>9147.5909119500011</v>
      </c>
      <c r="E31" s="74">
        <v>11559.17634998</v>
      </c>
    </row>
    <row r="32" spans="1:5">
      <c r="A32" s="112" t="str">
        <f>HLOOKUP(INDICE!$F$2,Nombres!$C$3:$D$636,53,FALSE)</f>
        <v xml:space="preserve">Financial assets designated at fair value </v>
      </c>
      <c r="B32" s="74">
        <v>1724.6423781400003</v>
      </c>
      <c r="C32" s="74">
        <v>1629.1505647700001</v>
      </c>
      <c r="D32" s="74">
        <v>1945.9303250199998</v>
      </c>
      <c r="E32" s="74">
        <v>1928.44316695</v>
      </c>
    </row>
    <row r="33" spans="1:5">
      <c r="A33" s="17" t="str">
        <f>HLOOKUP(INDICE!$F$2,Nombres!$C$3:$D$636,54,FALSE)</f>
        <v>Financial assets at amortized cost</v>
      </c>
      <c r="B33" s="74">
        <v>55944.886563249995</v>
      </c>
      <c r="C33" s="74">
        <v>61814.121167880003</v>
      </c>
      <c r="D33" s="74">
        <v>64578.122101330009</v>
      </c>
      <c r="E33" s="74">
        <v>74291.581069039996</v>
      </c>
    </row>
    <row r="34" spans="1:5">
      <c r="A34" s="112" t="str">
        <f>HLOOKUP(INDICE!$F$2,Nombres!$C$3:$D$636,55,FALSE)</f>
        <v xml:space="preserve">    of which loans and advances to customers</v>
      </c>
      <c r="B34" s="74">
        <v>50152.444993929996</v>
      </c>
      <c r="C34" s="74">
        <v>55957.548646970012</v>
      </c>
      <c r="D34" s="74">
        <v>58240.38100952001</v>
      </c>
      <c r="E34" s="74">
        <v>66418.255302089994</v>
      </c>
    </row>
    <row r="35" spans="1:5">
      <c r="A35" s="112" t="str">
        <f>HLOOKUP(INDICE!$F$2,Nombres!$C$3:$D$636,121,FALSE)</f>
        <v>Inter-area positions</v>
      </c>
      <c r="B35" s="74">
        <v>0</v>
      </c>
      <c r="C35" s="74">
        <v>0</v>
      </c>
      <c r="D35" s="74">
        <v>0</v>
      </c>
      <c r="E35" s="74">
        <v>0</v>
      </c>
    </row>
    <row r="36" spans="1:5">
      <c r="A36" s="17" t="str">
        <f>HLOOKUP(INDICE!$F$2,Nombres!$C$3:$D$636,56,FALSE)</f>
        <v>Tangible assets</v>
      </c>
      <c r="B36" s="74">
        <v>190.92378310999999</v>
      </c>
      <c r="C36" s="74">
        <v>201.96578818999998</v>
      </c>
      <c r="D36" s="74">
        <v>225.90309882999998</v>
      </c>
      <c r="E36" s="74">
        <v>261.08999701000005</v>
      </c>
    </row>
    <row r="37" spans="1:5">
      <c r="A37" s="112" t="str">
        <f>HLOOKUP(INDICE!$F$2,Nombres!$C$3:$D$636,57,FALSE)</f>
        <v>Other assets</v>
      </c>
      <c r="B37" s="74">
        <f t="shared" ref="B37:E37" si="5">+B38-B36-B33-B32-B31</f>
        <v>367.17332956996142</v>
      </c>
      <c r="C37" s="74">
        <f t="shared" si="5"/>
        <v>457.67984727000385</v>
      </c>
      <c r="D37" s="74">
        <f t="shared" si="5"/>
        <v>485.8941654400569</v>
      </c>
      <c r="E37" s="74">
        <f t="shared" si="5"/>
        <v>313.76765564996822</v>
      </c>
    </row>
    <row r="38" spans="1:5">
      <c r="A38" s="115" t="str">
        <f>HLOOKUP(INDICE!$F$2,Nombres!$C$3:$D$636,58,FALSE)</f>
        <v>Total assets / Liabilities and equity</v>
      </c>
      <c r="B38" s="19">
        <v>64724.813439119956</v>
      </c>
      <c r="C38" s="19">
        <v>69971.494813980011</v>
      </c>
      <c r="D38" s="19">
        <v>76383.440602570059</v>
      </c>
      <c r="E38" s="19">
        <v>88354.058238629965</v>
      </c>
    </row>
    <row r="39" spans="1:5">
      <c r="A39" s="112" t="str">
        <f>HLOOKUP(INDICE!$F$2,Nombres!$C$3:$D$636,59,FALSE)</f>
        <v>Financial liabilities held for trading and designated at fair value through profit or loss</v>
      </c>
      <c r="B39" s="74">
        <v>550.45557771000006</v>
      </c>
      <c r="C39" s="74">
        <v>901.95654254999999</v>
      </c>
      <c r="D39" s="74">
        <v>787.61347475000002</v>
      </c>
      <c r="E39" s="74">
        <v>764.01729123999996</v>
      </c>
    </row>
    <row r="40" spans="1:5">
      <c r="A40" s="112" t="str">
        <f>HLOOKUP(INDICE!$F$2,Nombres!$C$3:$D$636,60,FALSE)</f>
        <v>Deposits from central banks and credit institutions</v>
      </c>
      <c r="B40" s="74">
        <v>2754.4951732499999</v>
      </c>
      <c r="C40" s="74">
        <v>2736.0808215999996</v>
      </c>
      <c r="D40" s="74">
        <v>5130.7431352499998</v>
      </c>
      <c r="E40" s="74">
        <v>5180.9973456499993</v>
      </c>
    </row>
    <row r="41" spans="1:5" ht="15.75" customHeight="1">
      <c r="A41" s="112" t="str">
        <f>HLOOKUP(INDICE!$F$2,Nombres!$C$3:$D$636,61,FALSE)</f>
        <v>Deposits from customers</v>
      </c>
      <c r="B41" s="74">
        <v>28032.473641509998</v>
      </c>
      <c r="C41" s="74">
        <v>26032.759979120001</v>
      </c>
      <c r="D41" s="74">
        <v>35177.922300340004</v>
      </c>
      <c r="E41" s="74">
        <v>40932.212348660003</v>
      </c>
    </row>
    <row r="42" spans="1:5">
      <c r="A42" s="17" t="str">
        <f>HLOOKUP(INDICE!$F$2,Nombres!$C$3:$D$636,62,FALSE)</f>
        <v>Debt certificates</v>
      </c>
      <c r="B42" s="74">
        <v>1568.7307937250455</v>
      </c>
      <c r="C42" s="74">
        <v>1566.4830349998415</v>
      </c>
      <c r="D42" s="74">
        <v>1657.4821407429099</v>
      </c>
      <c r="E42" s="74">
        <v>1799.7684104386346</v>
      </c>
    </row>
    <row r="43" spans="1:5">
      <c r="A43" s="112" t="str">
        <f>HLOOKUP(INDICE!$F$2,Nombres!$C$3:$D$636,122,FALSE)</f>
        <v>Inter-area positions</v>
      </c>
      <c r="B43" s="74">
        <v>26136.307653345826</v>
      </c>
      <c r="C43" s="74">
        <v>32876.961462373765</v>
      </c>
      <c r="D43" s="74">
        <v>27015.064787871859</v>
      </c>
      <c r="E43" s="74">
        <v>32593.189173213574</v>
      </c>
    </row>
    <row r="44" spans="1:5">
      <c r="A44" s="17" t="str">
        <f>HLOOKUP(INDICE!$F$2,Nombres!$C$3:$D$636,63,FALSE)</f>
        <v>Other liabilities</v>
      </c>
      <c r="B44" s="80">
        <f t="shared" ref="B44:E44" si="6">+B38-B39-B40-B41-B42-B45-B43</f>
        <v>1140.9419820614567</v>
      </c>
      <c r="C44" s="80">
        <f t="shared" si="6"/>
        <v>1308.1352843737768</v>
      </c>
      <c r="D44" s="80">
        <f t="shared" si="6"/>
        <v>1811.2794891199665</v>
      </c>
      <c r="E44" s="80">
        <f t="shared" si="6"/>
        <v>1881.9286962386141</v>
      </c>
    </row>
    <row r="45" spans="1:5">
      <c r="A45" s="17" t="str">
        <f>HLOOKUP(INDICE!$F$2,Nombres!$C$3:$D$636,282,FALSE)</f>
        <v>Allocated regulatory capital</v>
      </c>
      <c r="B45" s="80">
        <v>4541.4086175176299</v>
      </c>
      <c r="C45" s="80">
        <v>4549.1176889626167</v>
      </c>
      <c r="D45" s="80">
        <v>4803.3352744953163</v>
      </c>
      <c r="E45" s="80">
        <v>5201.9449731891364</v>
      </c>
    </row>
    <row r="46" spans="1:5">
      <c r="A46" s="87"/>
      <c r="B46" s="74"/>
      <c r="C46" s="74"/>
      <c r="D46" s="74"/>
      <c r="E46" s="74"/>
    </row>
    <row r="47" spans="1:5">
      <c r="A47" s="17"/>
      <c r="B47" s="74"/>
      <c r="C47" s="74"/>
      <c r="D47" s="74"/>
      <c r="E47" s="74"/>
    </row>
    <row r="48" spans="1:5" ht="17">
      <c r="A48" s="107" t="str">
        <f>HLOOKUP(INDICE!$F$2,Nombres!$C$3:$D$636,65,FALSE)</f>
        <v>Relevant business indicators</v>
      </c>
      <c r="B48" s="97"/>
      <c r="C48" s="97"/>
      <c r="D48" s="97"/>
      <c r="E48" s="97"/>
    </row>
    <row r="49" spans="1:8">
      <c r="A49" s="108" t="str">
        <f>HLOOKUP(INDICE!$F$2,Nombres!$C$3:$D$636,32,FALSE)</f>
        <v>(Million euros)</v>
      </c>
      <c r="B49" s="98"/>
      <c r="C49" s="74"/>
      <c r="D49" s="74"/>
      <c r="E49" s="74"/>
    </row>
    <row r="50" spans="1:8">
      <c r="A50" s="62"/>
      <c r="B50" s="81">
        <f t="shared" ref="B50:E50" si="7">+B$30</f>
        <v>45747</v>
      </c>
      <c r="C50" s="81">
        <f t="shared" si="7"/>
        <v>45838</v>
      </c>
      <c r="D50" s="81">
        <f t="shared" si="7"/>
        <v>45930</v>
      </c>
      <c r="E50" s="81">
        <f t="shared" si="7"/>
        <v>46022</v>
      </c>
    </row>
    <row r="51" spans="1:8">
      <c r="A51" s="112" t="str">
        <f>HLOOKUP(INDICE!$F$2,Nombres!$C$3:$D$636,66,FALSE)</f>
        <v>Loans and advances to customers (gross) (*)</v>
      </c>
      <c r="B51" s="74">
        <v>50359.857021879987</v>
      </c>
      <c r="C51" s="74">
        <v>56179.441407950006</v>
      </c>
      <c r="D51" s="74">
        <v>58430.990679460017</v>
      </c>
      <c r="E51" s="74">
        <v>66606.36989514</v>
      </c>
      <c r="H51" s="72"/>
    </row>
    <row r="52" spans="1:8">
      <c r="A52" s="112" t="str">
        <f>HLOOKUP(INDICE!$F$2,Nombres!$C$3:$D$636,67,FALSE)</f>
        <v>Customer deposits under management (*)</v>
      </c>
      <c r="B52" s="74">
        <v>28032.473641510001</v>
      </c>
      <c r="C52" s="74">
        <v>26032.759979120001</v>
      </c>
      <c r="D52" s="74">
        <v>35177.922300339997</v>
      </c>
      <c r="E52" s="74">
        <v>40932.212348660003</v>
      </c>
    </row>
    <row r="53" spans="1:8">
      <c r="A53" s="17" t="str">
        <f>HLOOKUP(INDICE!$F$2,Nombres!$C$3:$D$636,68,FALSE)</f>
        <v>Investment funds and managed portfolios</v>
      </c>
      <c r="B53" s="74">
        <v>0</v>
      </c>
      <c r="C53" s="74">
        <v>0</v>
      </c>
      <c r="D53" s="74">
        <v>0</v>
      </c>
      <c r="E53" s="74">
        <v>0</v>
      </c>
    </row>
    <row r="54" spans="1:8">
      <c r="A54" s="112" t="str">
        <f>HLOOKUP(INDICE!$F$2,Nombres!$C$3:$D$636,69,FALSE)</f>
        <v>Pension funds</v>
      </c>
      <c r="B54" s="74">
        <v>655</v>
      </c>
      <c r="C54" s="74">
        <v>681.75939010000002</v>
      </c>
      <c r="D54" s="74">
        <v>686.829971</v>
      </c>
      <c r="E54" s="74">
        <v>735.87697260000004</v>
      </c>
    </row>
    <row r="55" spans="1:8">
      <c r="A55" s="112" t="str">
        <f>HLOOKUP(INDICE!$F$2,Nombres!$C$3:$D$636,70,FALSE)</f>
        <v>Other off balance-sheet funds</v>
      </c>
      <c r="B55" s="74">
        <v>0</v>
      </c>
      <c r="C55" s="74">
        <v>0</v>
      </c>
      <c r="D55" s="74">
        <v>0</v>
      </c>
      <c r="E55" s="74">
        <v>0</v>
      </c>
    </row>
    <row r="56" spans="1:8">
      <c r="A56" s="116" t="str">
        <f>HLOOKUP(INDICE!$F$2,Nombres!$C$3:$D$636,71,FALSE)</f>
        <v xml:space="preserve">(*) Excluding repos. </v>
      </c>
      <c r="B56" s="74"/>
      <c r="C56" s="74"/>
      <c r="D56" s="74"/>
      <c r="E56" s="74"/>
    </row>
    <row r="57" spans="1:8">
      <c r="A57" s="116">
        <f>HLOOKUP(INDICE!$F$2,Nombres!$C$3:$D$636,72,FALSE)</f>
        <v>0</v>
      </c>
      <c r="B57" s="98"/>
      <c r="C57" s="98"/>
      <c r="D57" s="98"/>
      <c r="E57" s="98"/>
    </row>
    <row r="58" spans="1:8">
      <c r="A58" s="87"/>
      <c r="B58" s="98"/>
      <c r="C58" s="98"/>
      <c r="D58" s="98"/>
      <c r="E58" s="98"/>
    </row>
    <row r="59" spans="1:8">
      <c r="A59" s="87"/>
      <c r="B59" s="98"/>
      <c r="C59" s="98"/>
      <c r="D59" s="98"/>
      <c r="E59" s="98"/>
    </row>
    <row r="60" spans="1:8">
      <c r="A60" s="87"/>
      <c r="B60" s="98"/>
      <c r="C60" s="98"/>
      <c r="D60" s="98"/>
      <c r="E60" s="98"/>
    </row>
    <row r="61" spans="1:8">
      <c r="A61" s="87"/>
      <c r="B61" s="98"/>
      <c r="C61" s="98"/>
      <c r="D61" s="98"/>
      <c r="E61" s="98"/>
    </row>
    <row r="62" spans="1:8">
      <c r="A62" s="87"/>
      <c r="B62" s="98"/>
      <c r="C62" s="98"/>
      <c r="D62" s="98"/>
      <c r="E62" s="98"/>
    </row>
    <row r="63" spans="1:8">
      <c r="A63" s="87"/>
      <c r="B63" s="98"/>
      <c r="C63" s="98"/>
      <c r="D63" s="98"/>
      <c r="E63" s="98"/>
    </row>
    <row r="64" spans="1:8">
      <c r="A64" s="87"/>
      <c r="B64" s="98"/>
      <c r="C64" s="98"/>
      <c r="D64" s="98"/>
      <c r="E64" s="98"/>
    </row>
    <row r="65" spans="1:5">
      <c r="A65" s="87"/>
      <c r="B65" s="98"/>
      <c r="C65" s="98"/>
      <c r="D65" s="98"/>
      <c r="E65" s="98"/>
    </row>
    <row r="66" spans="1:5">
      <c r="A66" s="87"/>
      <c r="B66" s="98"/>
      <c r="C66" s="98"/>
      <c r="D66" s="98"/>
      <c r="E66" s="98"/>
    </row>
    <row r="67" spans="1:5">
      <c r="A67" s="87"/>
      <c r="B67" s="98"/>
      <c r="C67" s="98"/>
      <c r="D67" s="98"/>
      <c r="E67" s="98"/>
    </row>
    <row r="68" spans="1:5">
      <c r="A68" s="87"/>
      <c r="B68" s="98"/>
      <c r="C68" s="98"/>
      <c r="D68" s="98"/>
      <c r="E68" s="98"/>
    </row>
    <row r="69" spans="1:5">
      <c r="A69" s="87"/>
      <c r="B69" s="98"/>
      <c r="C69" s="98"/>
      <c r="D69" s="98"/>
      <c r="E69" s="98"/>
    </row>
    <row r="70" spans="1:5">
      <c r="A70" s="87"/>
      <c r="B70" s="98"/>
      <c r="C70" s="98"/>
      <c r="D70" s="98"/>
      <c r="E70" s="98"/>
    </row>
    <row r="71" spans="1:5">
      <c r="A71" s="87"/>
      <c r="B71" s="98"/>
      <c r="C71" s="98"/>
      <c r="D71" s="98"/>
      <c r="E71" s="98"/>
    </row>
    <row r="72" spans="1:5">
      <c r="A72" s="87"/>
      <c r="B72" s="98"/>
      <c r="C72" s="98"/>
      <c r="D72" s="98"/>
      <c r="E72" s="98"/>
    </row>
    <row r="73" spans="1:5">
      <c r="A73" s="87"/>
      <c r="B73" s="98"/>
      <c r="C73" s="98"/>
      <c r="D73" s="98"/>
      <c r="E73" s="98"/>
    </row>
    <row r="74" spans="1:5">
      <c r="A74" s="87"/>
      <c r="B74" s="98"/>
      <c r="C74" s="98"/>
      <c r="D74" s="98"/>
      <c r="E74" s="98"/>
    </row>
    <row r="75" spans="1:5">
      <c r="A75" s="87"/>
      <c r="B75" s="98"/>
      <c r="C75" s="98"/>
      <c r="D75" s="98"/>
      <c r="E75" s="98"/>
    </row>
    <row r="76" spans="1:5">
      <c r="A76" s="87"/>
      <c r="B76" s="98"/>
      <c r="C76" s="98"/>
      <c r="D76" s="98"/>
      <c r="E76" s="98"/>
    </row>
    <row r="77" spans="1:5">
      <c r="A77" s="87"/>
      <c r="B77" s="98"/>
      <c r="C77" s="98"/>
      <c r="D77" s="98"/>
      <c r="E77" s="98"/>
    </row>
    <row r="78" spans="1:5">
      <c r="A78" s="87"/>
      <c r="B78" s="98"/>
      <c r="C78" s="98"/>
      <c r="D78" s="98"/>
      <c r="E78" s="98"/>
    </row>
    <row r="79" spans="1:5">
      <c r="A79" s="87"/>
      <c r="B79" s="98"/>
      <c r="C79" s="98"/>
      <c r="D79" s="98"/>
      <c r="E79" s="98"/>
    </row>
    <row r="80" spans="1:5">
      <c r="A80" s="87"/>
      <c r="B80" s="98"/>
      <c r="C80" s="98"/>
      <c r="D80" s="98"/>
      <c r="E80" s="98"/>
    </row>
    <row r="81" spans="1:5">
      <c r="A81" s="87"/>
      <c r="B81" s="98"/>
      <c r="C81" s="98"/>
      <c r="D81" s="98"/>
      <c r="E81" s="98"/>
    </row>
    <row r="82" spans="1:5">
      <c r="A82" s="87"/>
      <c r="B82" s="98"/>
      <c r="C82" s="98"/>
      <c r="D82" s="98"/>
      <c r="E82" s="98"/>
    </row>
    <row r="83" spans="1:5">
      <c r="A83" s="87"/>
      <c r="B83" s="98"/>
      <c r="C83" s="98"/>
      <c r="D83" s="98"/>
      <c r="E83" s="98"/>
    </row>
    <row r="84" spans="1:5">
      <c r="A84" s="87"/>
      <c r="B84" s="98"/>
      <c r="C84" s="98"/>
      <c r="D84" s="98"/>
      <c r="E84" s="98"/>
    </row>
    <row r="85" spans="1:5">
      <c r="A85" s="87"/>
      <c r="B85" s="98"/>
      <c r="C85" s="98"/>
      <c r="D85" s="98"/>
      <c r="E85" s="98"/>
    </row>
    <row r="86" spans="1:5">
      <c r="A86" s="87"/>
      <c r="B86" s="98"/>
      <c r="C86" s="98"/>
      <c r="D86" s="98"/>
      <c r="E86" s="98"/>
    </row>
    <row r="87" spans="1:5">
      <c r="A87" s="87"/>
      <c r="B87" s="98"/>
      <c r="C87" s="98"/>
      <c r="D87" s="98"/>
      <c r="E87" s="98"/>
    </row>
    <row r="88" spans="1:5">
      <c r="A88" s="87"/>
      <c r="B88" s="98"/>
      <c r="C88" s="98"/>
      <c r="D88" s="98"/>
      <c r="E88" s="98"/>
    </row>
    <row r="89" spans="1:5">
      <c r="A89" s="87"/>
      <c r="B89" s="98"/>
      <c r="C89" s="98"/>
      <c r="D89" s="98"/>
      <c r="E89" s="98"/>
    </row>
    <row r="90" spans="1:5">
      <c r="A90" s="87"/>
      <c r="B90" s="98"/>
      <c r="C90" s="98"/>
      <c r="D90" s="98"/>
      <c r="E90" s="98"/>
    </row>
    <row r="91" spans="1:5">
      <c r="A91" s="87"/>
      <c r="B91" s="98"/>
      <c r="C91" s="98"/>
      <c r="D91" s="98"/>
      <c r="E91" s="98"/>
    </row>
    <row r="92" spans="1:5">
      <c r="A92" s="87"/>
      <c r="B92" s="98"/>
      <c r="C92" s="98"/>
      <c r="D92" s="98"/>
      <c r="E92" s="98"/>
    </row>
    <row r="93" spans="1:5">
      <c r="A93" s="87"/>
      <c r="B93" s="98"/>
      <c r="C93" s="98"/>
      <c r="D93" s="98"/>
      <c r="E93" s="98"/>
    </row>
    <row r="94" spans="1:5">
      <c r="A94" s="87"/>
      <c r="B94" s="98"/>
      <c r="C94" s="98"/>
      <c r="D94" s="98"/>
      <c r="E94" s="98"/>
    </row>
    <row r="95" spans="1:5">
      <c r="A95" s="87"/>
      <c r="B95" s="98"/>
      <c r="C95" s="98"/>
      <c r="D95" s="98"/>
      <c r="E95" s="98"/>
    </row>
    <row r="96" spans="1:5">
      <c r="A96" s="87"/>
      <c r="B96" s="98"/>
      <c r="C96" s="98"/>
      <c r="D96" s="98"/>
      <c r="E96" s="98"/>
    </row>
    <row r="97" spans="1:5">
      <c r="A97" s="87"/>
      <c r="B97" s="98"/>
      <c r="C97" s="98"/>
      <c r="D97" s="98"/>
      <c r="E97" s="98"/>
    </row>
    <row r="98" spans="1:5">
      <c r="A98" s="87"/>
      <c r="B98" s="98"/>
      <c r="C98" s="98"/>
      <c r="D98" s="98"/>
      <c r="E98" s="98"/>
    </row>
    <row r="99" spans="1:5">
      <c r="A99" s="87"/>
      <c r="B99" s="98"/>
      <c r="C99" s="98"/>
      <c r="D99" s="98"/>
      <c r="E99" s="98"/>
    </row>
    <row r="100" spans="1:5">
      <c r="A100" s="87"/>
      <c r="B100" s="98"/>
      <c r="C100" s="98"/>
      <c r="D100" s="98"/>
      <c r="E100" s="98"/>
    </row>
    <row r="101" spans="1:5">
      <c r="A101" s="87"/>
      <c r="B101" s="98"/>
      <c r="C101" s="98"/>
      <c r="D101" s="98"/>
      <c r="E101" s="98"/>
    </row>
    <row r="102" spans="1:5">
      <c r="A102" s="87"/>
      <c r="B102" s="98"/>
      <c r="C102" s="98"/>
      <c r="D102" s="98"/>
      <c r="E102" s="98"/>
    </row>
    <row r="103" spans="1:5">
      <c r="A103" s="87"/>
      <c r="B103" s="98"/>
      <c r="C103" s="98"/>
      <c r="D103" s="98"/>
      <c r="E103" s="98"/>
    </row>
    <row r="104" spans="1:5">
      <c r="A104" s="87"/>
      <c r="B104" s="98"/>
      <c r="C104" s="98"/>
      <c r="D104" s="98"/>
      <c r="E104" s="98"/>
    </row>
    <row r="105" spans="1:5">
      <c r="A105" s="87"/>
      <c r="B105" s="98"/>
      <c r="C105" s="98"/>
      <c r="D105" s="98"/>
      <c r="E105" s="98"/>
    </row>
    <row r="106" spans="1:5">
      <c r="A106" s="87"/>
      <c r="B106" s="98"/>
      <c r="C106" s="98"/>
      <c r="D106" s="98"/>
      <c r="E106" s="98"/>
    </row>
    <row r="107" spans="1:5">
      <c r="A107" s="87"/>
      <c r="B107" s="98"/>
      <c r="C107" s="98"/>
      <c r="D107" s="98"/>
      <c r="E107" s="98"/>
    </row>
    <row r="108" spans="1:5">
      <c r="A108" s="87"/>
      <c r="B108" s="98"/>
      <c r="C108" s="98"/>
      <c r="D108" s="98"/>
      <c r="E108" s="98"/>
    </row>
    <row r="109" spans="1:5">
      <c r="A109" s="87"/>
      <c r="B109" s="98"/>
      <c r="C109" s="98"/>
      <c r="D109" s="98"/>
      <c r="E109" s="98"/>
    </row>
    <row r="110" spans="1:5">
      <c r="A110" s="87"/>
      <c r="B110" s="98"/>
      <c r="C110" s="98"/>
      <c r="D110" s="98"/>
      <c r="E110" s="98"/>
    </row>
    <row r="111" spans="1:5">
      <c r="A111" s="87"/>
      <c r="B111" s="98"/>
      <c r="C111" s="98"/>
      <c r="D111" s="98"/>
      <c r="E111" s="98"/>
    </row>
    <row r="112" spans="1:5">
      <c r="A112" s="87"/>
      <c r="B112" s="98"/>
      <c r="C112" s="98"/>
      <c r="D112" s="98"/>
      <c r="E112" s="98"/>
    </row>
    <row r="113" spans="1:5">
      <c r="A113" s="87"/>
      <c r="B113" s="98"/>
      <c r="C113" s="98"/>
      <c r="D113" s="98"/>
      <c r="E113" s="98"/>
    </row>
    <row r="114" spans="1:5">
      <c r="A114" s="87"/>
      <c r="B114" s="98"/>
      <c r="C114" s="98"/>
      <c r="D114" s="98"/>
      <c r="E114" s="98"/>
    </row>
    <row r="115" spans="1:5">
      <c r="A115" s="87"/>
      <c r="B115" s="98"/>
      <c r="C115" s="98"/>
      <c r="D115" s="98"/>
      <c r="E115" s="98"/>
    </row>
    <row r="116" spans="1:5">
      <c r="A116" s="87"/>
      <c r="B116" s="98"/>
      <c r="C116" s="98"/>
      <c r="D116" s="98"/>
      <c r="E116" s="98"/>
    </row>
    <row r="117" spans="1:5">
      <c r="A117" s="87"/>
      <c r="B117" s="98"/>
      <c r="C117" s="98"/>
      <c r="D117" s="98"/>
      <c r="E117" s="98"/>
    </row>
    <row r="118" spans="1:5">
      <c r="A118" s="87"/>
      <c r="B118" s="98"/>
      <c r="C118" s="98"/>
      <c r="D118" s="98"/>
      <c r="E118" s="98"/>
    </row>
    <row r="119" spans="1:5">
      <c r="A119" s="87"/>
      <c r="B119" s="98"/>
      <c r="C119" s="98"/>
      <c r="D119" s="98"/>
      <c r="E119" s="98"/>
    </row>
    <row r="120" spans="1:5">
      <c r="A120" s="87"/>
      <c r="B120" s="98"/>
      <c r="C120" s="98"/>
      <c r="D120" s="98"/>
      <c r="E120" s="98"/>
    </row>
    <row r="121" spans="1:5">
      <c r="A121" s="87"/>
      <c r="B121" s="98"/>
      <c r="C121" s="98"/>
      <c r="D121" s="98"/>
      <c r="E121" s="98"/>
    </row>
    <row r="122" spans="1:5">
      <c r="A122" s="87"/>
      <c r="B122" s="98"/>
      <c r="C122" s="98"/>
      <c r="D122" s="98"/>
      <c r="E122" s="98"/>
    </row>
    <row r="123" spans="1:5">
      <c r="A123" s="87"/>
      <c r="B123" s="98"/>
      <c r="C123" s="98"/>
      <c r="D123" s="98"/>
      <c r="E123" s="98"/>
    </row>
    <row r="124" spans="1:5">
      <c r="A124" s="87"/>
      <c r="B124" s="98"/>
      <c r="C124" s="98"/>
      <c r="D124" s="98"/>
      <c r="E124" s="98"/>
    </row>
    <row r="125" spans="1:5">
      <c r="A125" s="87"/>
      <c r="B125" s="98"/>
      <c r="C125" s="98"/>
      <c r="D125" s="98"/>
      <c r="E125" s="98"/>
    </row>
    <row r="126" spans="1:5">
      <c r="A126" s="87"/>
      <c r="B126" s="98"/>
      <c r="C126" s="98"/>
      <c r="D126" s="98"/>
      <c r="E126" s="98"/>
    </row>
    <row r="127" spans="1:5">
      <c r="A127" s="87"/>
      <c r="B127" s="98"/>
      <c r="C127" s="98"/>
      <c r="D127" s="98"/>
      <c r="E127" s="98"/>
    </row>
    <row r="128" spans="1:5">
      <c r="A128" s="87"/>
      <c r="B128" s="98"/>
      <c r="C128" s="98"/>
      <c r="D128" s="98"/>
      <c r="E128" s="98"/>
    </row>
    <row r="129" spans="1:5">
      <c r="A129" s="87"/>
      <c r="B129" s="98"/>
      <c r="C129" s="98"/>
      <c r="D129" s="98"/>
      <c r="E129" s="98"/>
    </row>
    <row r="130" spans="1:5">
      <c r="B130" s="104"/>
      <c r="C130" s="104"/>
      <c r="D130" s="104"/>
      <c r="E130" s="104"/>
    </row>
    <row r="131" spans="1:5">
      <c r="B131" s="104"/>
      <c r="C131" s="104"/>
      <c r="D131" s="104"/>
      <c r="E131" s="104"/>
    </row>
    <row r="132" spans="1:5">
      <c r="B132" s="104"/>
      <c r="C132" s="104"/>
      <c r="D132" s="104"/>
      <c r="E132" s="104"/>
    </row>
    <row r="133" spans="1:5">
      <c r="B133" s="104"/>
      <c r="C133" s="104"/>
      <c r="D133" s="104"/>
      <c r="E133" s="104"/>
    </row>
    <row r="134" spans="1:5">
      <c r="B134" s="104"/>
      <c r="C134" s="104"/>
      <c r="D134" s="104"/>
      <c r="E134" s="104"/>
    </row>
    <row r="135" spans="1:5">
      <c r="B135" s="104"/>
      <c r="C135" s="104"/>
      <c r="D135" s="104"/>
      <c r="E135" s="104"/>
    </row>
    <row r="136" spans="1:5">
      <c r="B136" s="104"/>
      <c r="C136" s="104"/>
      <c r="D136" s="104"/>
      <c r="E136" s="104"/>
    </row>
    <row r="137" spans="1:5">
      <c r="B137" s="104"/>
      <c r="C137" s="104"/>
      <c r="D137" s="104"/>
      <c r="E137" s="104"/>
    </row>
    <row r="138" spans="1:5">
      <c r="B138" s="104"/>
      <c r="C138" s="104"/>
      <c r="D138" s="104"/>
      <c r="E138" s="104"/>
    </row>
    <row r="139" spans="1:5">
      <c r="B139" s="104"/>
      <c r="C139" s="104"/>
      <c r="D139" s="104"/>
      <c r="E139" s="104"/>
    </row>
    <row r="140" spans="1:5">
      <c r="B140" s="104"/>
      <c r="C140" s="104"/>
      <c r="D140" s="104"/>
      <c r="E140" s="104"/>
    </row>
    <row r="141" spans="1:5">
      <c r="B141" s="104"/>
      <c r="C141" s="104"/>
      <c r="D141" s="104"/>
      <c r="E141" s="104"/>
    </row>
    <row r="142" spans="1:5">
      <c r="B142" s="104"/>
      <c r="C142" s="104"/>
      <c r="D142" s="104"/>
      <c r="E142" s="104"/>
    </row>
    <row r="143" spans="1:5">
      <c r="B143" s="104"/>
      <c r="C143" s="104"/>
      <c r="D143" s="104"/>
      <c r="E143" s="104"/>
    </row>
    <row r="144" spans="1: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1000" spans="1:1">
      <c r="A1000" s="63" t="s">
        <v>555</v>
      </c>
    </row>
  </sheetData>
  <mergeCells count="1">
    <mergeCell ref="B6:E6"/>
  </mergeCells>
  <conditionalFormatting sqref="B26:E26">
    <cfRule type="cellIs" dxfId="6" priority="2" operator="notBetween">
      <formula>0.5</formula>
      <formula>-0.5</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A1:K163"/>
  <sheetViews>
    <sheetView showGridLines="0" zoomScaleNormal="100" workbookViewId="0">
      <selection activeCell="A116" sqref="A116"/>
    </sheetView>
  </sheetViews>
  <sheetFormatPr baseColWidth="10" defaultColWidth="11.453125" defaultRowHeight="14.5"/>
  <cols>
    <col min="1" max="1" width="63.7265625" style="63" customWidth="1"/>
    <col min="2" max="16384" width="11.453125" style="63"/>
  </cols>
  <sheetData>
    <row r="1" spans="1:11" ht="17">
      <c r="A1" s="106" t="str">
        <f>HLOOKUP(INDICE!$F$2,Nombres!$C$3:$D$636,19,FALSE)</f>
        <v xml:space="preserve">Corporate Center </v>
      </c>
      <c r="B1" s="62"/>
      <c r="C1" s="62"/>
      <c r="D1" s="62"/>
      <c r="E1" s="62"/>
    </row>
    <row r="2" spans="1:11" ht="19.5">
      <c r="A2" s="64"/>
      <c r="B2" s="62"/>
      <c r="C2" s="62"/>
      <c r="D2" s="62"/>
      <c r="E2" s="62"/>
    </row>
    <row r="3" spans="1:11" ht="17">
      <c r="A3" s="107" t="str">
        <f>HLOOKUP(INDICE!$F$2,Nombres!$C$3:$D$636,31,FALSE)</f>
        <v xml:space="preserve">Income statement  </v>
      </c>
      <c r="B3" s="66"/>
      <c r="C3" s="66"/>
      <c r="D3" s="66"/>
      <c r="E3" s="66"/>
    </row>
    <row r="4" spans="1:11">
      <c r="A4" s="108" t="str">
        <f>HLOOKUP(INDICE!$F$2,Nombres!$C$3:$D$636,32,FALSE)</f>
        <v>(Million euros)</v>
      </c>
      <c r="B4" s="62"/>
      <c r="C4" s="62"/>
      <c r="D4" s="62"/>
      <c r="E4" s="62"/>
    </row>
    <row r="5" spans="1:11">
      <c r="A5" s="68"/>
      <c r="B5" s="62"/>
      <c r="C5" s="62"/>
      <c r="D5" s="62"/>
      <c r="E5" s="62"/>
    </row>
    <row r="6" spans="1:11">
      <c r="A6" s="69"/>
      <c r="B6" s="240">
        <f>+España!B6</f>
        <v>2025</v>
      </c>
      <c r="C6" s="240"/>
      <c r="D6" s="240"/>
      <c r="E6" s="240"/>
    </row>
    <row r="7" spans="1:11">
      <c r="A7" s="69"/>
      <c r="B7" s="109" t="str">
        <f>+España!B7</f>
        <v>1Q</v>
      </c>
      <c r="C7" s="109" t="str">
        <f>+España!C7</f>
        <v>2Q</v>
      </c>
      <c r="D7" s="109" t="str">
        <f>+España!D7</f>
        <v>3Q</v>
      </c>
      <c r="E7" s="109" t="str">
        <f>+España!E7</f>
        <v>4Q</v>
      </c>
    </row>
    <row r="8" spans="1:11">
      <c r="A8" s="25" t="str">
        <f>HLOOKUP(INDICE!$F$2,Nombres!$C$3:$D$636,33,FALSE)</f>
        <v>Net interest income</v>
      </c>
      <c r="B8" s="71">
        <v>-88.295080044840716</v>
      </c>
      <c r="C8" s="71">
        <v>-93.852773841314345</v>
      </c>
      <c r="D8" s="110">
        <v>-119.12908214329687</v>
      </c>
      <c r="E8" s="110">
        <v>-142.39602626200735</v>
      </c>
      <c r="F8" s="111"/>
      <c r="G8" s="111"/>
      <c r="H8" s="111"/>
      <c r="I8" s="111"/>
      <c r="J8" s="111"/>
      <c r="K8" s="111"/>
    </row>
    <row r="9" spans="1:11">
      <c r="A9" s="112" t="str">
        <f>HLOOKUP(INDICE!$F$2,Nombres!$C$3:$D$636,34,FALSE)</f>
        <v>Net fees and commissions</v>
      </c>
      <c r="B9" s="74">
        <v>-20.753253117710283</v>
      </c>
      <c r="C9" s="74">
        <v>-33.613703535221639</v>
      </c>
      <c r="D9" s="74">
        <v>-20.826968956436634</v>
      </c>
      <c r="E9" s="74">
        <v>-37.562216131620126</v>
      </c>
    </row>
    <row r="10" spans="1:11">
      <c r="A10" s="112" t="str">
        <f>HLOOKUP(INDICE!$F$2,Nombres!$C$3:$D$636,35,FALSE)</f>
        <v>Net trading income</v>
      </c>
      <c r="B10" s="74">
        <v>61.379241786029979</v>
      </c>
      <c r="C10" s="74">
        <v>-146.37706996485585</v>
      </c>
      <c r="D10" s="74">
        <v>-101.00658072912209</v>
      </c>
      <c r="E10" s="74">
        <v>-13.961516669493671</v>
      </c>
    </row>
    <row r="11" spans="1:11">
      <c r="A11" s="112" t="str">
        <f>HLOOKUP(INDICE!$F$2,Nombres!$C$3:$D$636,36,FALSE)</f>
        <v>Other operating income and expenses</v>
      </c>
      <c r="B11" s="74">
        <v>7.8575155580246578</v>
      </c>
      <c r="C11" s="74">
        <v>53.942106576071041</v>
      </c>
      <c r="D11" s="74">
        <v>0.49981926825025025</v>
      </c>
      <c r="E11" s="74">
        <v>55.750261269185714</v>
      </c>
    </row>
    <row r="12" spans="1:11">
      <c r="A12" s="25" t="str">
        <f>HLOOKUP(INDICE!$F$2,Nombres!$C$3:$D$636,37,FALSE)</f>
        <v>Gross income</v>
      </c>
      <c r="B12" s="71">
        <f t="shared" ref="B12:E12" si="0">+SUM(B8:B11)</f>
        <v>-39.811575818496365</v>
      </c>
      <c r="C12" s="71">
        <f t="shared" si="0"/>
        <v>-219.90144076532081</v>
      </c>
      <c r="D12" s="71">
        <f t="shared" si="0"/>
        <v>-240.46281256060533</v>
      </c>
      <c r="E12" s="71">
        <f t="shared" si="0"/>
        <v>-138.16949779393542</v>
      </c>
    </row>
    <row r="13" spans="1:11">
      <c r="A13" s="112" t="str">
        <f>HLOOKUP(INDICE!$F$2,Nombres!$C$3:$D$636,38,FALSE)</f>
        <v>Operating expenses</v>
      </c>
      <c r="B13" s="74">
        <v>-190.49897854512321</v>
      </c>
      <c r="C13" s="74">
        <v>-109.63330005690025</v>
      </c>
      <c r="D13" s="74">
        <v>-223.60110919983924</v>
      </c>
      <c r="E13" s="74">
        <v>-266.06929104483976</v>
      </c>
    </row>
    <row r="14" spans="1:11">
      <c r="A14" s="112" t="str">
        <f>HLOOKUP(INDICE!$F$2,Nombres!$C$3:$D$636,39,FALSE)</f>
        <v xml:space="preserve">  Administration expenses</v>
      </c>
      <c r="B14" s="74">
        <v>-136.01615650444322</v>
      </c>
      <c r="C14" s="74">
        <v>-56.808331903120248</v>
      </c>
      <c r="D14" s="74">
        <v>-172.03372848982912</v>
      </c>
      <c r="E14" s="74">
        <v>-211.74039594273981</v>
      </c>
    </row>
    <row r="15" spans="1:11">
      <c r="A15" s="113" t="str">
        <f>HLOOKUP(INDICE!$F$2,Nombres!$C$3:$D$636,40,FALSE)</f>
        <v xml:space="preserve">  Personnel expenses</v>
      </c>
      <c r="B15" s="74">
        <v>-204.84012370691994</v>
      </c>
      <c r="C15" s="74">
        <v>-202.7277549635788</v>
      </c>
      <c r="D15" s="74">
        <v>-218.74050942529317</v>
      </c>
      <c r="E15" s="74">
        <v>-244.03872570042614</v>
      </c>
    </row>
    <row r="16" spans="1:11">
      <c r="A16" s="113" t="str">
        <f>HLOOKUP(INDICE!$F$2,Nombres!$C$3:$D$636,41,FALSE)</f>
        <v xml:space="preserve">  General and administrative expenses</v>
      </c>
      <c r="B16" s="74">
        <v>68.823967202476709</v>
      </c>
      <c r="C16" s="74">
        <v>145.91942306045854</v>
      </c>
      <c r="D16" s="74">
        <v>46.70678093546406</v>
      </c>
      <c r="E16" s="74">
        <v>32.298329757686311</v>
      </c>
    </row>
    <row r="17" spans="1:5">
      <c r="A17" s="112" t="str">
        <f>HLOOKUP(INDICE!$F$2,Nombres!$C$3:$D$636,42,FALSE)</f>
        <v xml:space="preserve">  Depreciation</v>
      </c>
      <c r="B17" s="74">
        <v>-54.482822040679991</v>
      </c>
      <c r="C17" s="74">
        <v>-52.824968153779999</v>
      </c>
      <c r="D17" s="74">
        <v>-51.567380710010106</v>
      </c>
      <c r="E17" s="74">
        <v>-54.328895102099949</v>
      </c>
    </row>
    <row r="18" spans="1:5">
      <c r="A18" s="25" t="str">
        <f>HLOOKUP(INDICE!$F$2,Nombres!$C$3:$D$636,43,FALSE)</f>
        <v>Operating income</v>
      </c>
      <c r="B18" s="71">
        <f t="shared" ref="B18:E18" si="1">+B12+B13</f>
        <v>-230.31055436361959</v>
      </c>
      <c r="C18" s="71">
        <f t="shared" si="1"/>
        <v>-329.53474082222107</v>
      </c>
      <c r="D18" s="71">
        <f t="shared" si="1"/>
        <v>-464.0639217604446</v>
      </c>
      <c r="E18" s="71">
        <f t="shared" si="1"/>
        <v>-404.23878883877518</v>
      </c>
    </row>
    <row r="19" spans="1:5">
      <c r="A19" s="112" t="str">
        <f>HLOOKUP(INDICE!$F$2,Nombres!$C$3:$D$636,44,FALSE)</f>
        <v>Impaiment on financial assets not measured at fair value through profit or loss</v>
      </c>
      <c r="B19" s="74">
        <v>-0.90320965369990014</v>
      </c>
      <c r="C19" s="74">
        <v>-0.77321272086805781</v>
      </c>
      <c r="D19" s="74">
        <v>0.79925317910199067</v>
      </c>
      <c r="E19" s="74">
        <v>-0.21007851809847597</v>
      </c>
    </row>
    <row r="20" spans="1:5">
      <c r="A20" s="112" t="str">
        <f>HLOOKUP(INDICE!$F$2,Nombres!$C$3:$D$636,45,FALSE)</f>
        <v>Provisions or reversal of provisions and other results</v>
      </c>
      <c r="B20" s="74">
        <v>3.5618278015719969</v>
      </c>
      <c r="C20" s="74">
        <v>16.856860119407553</v>
      </c>
      <c r="D20" s="74">
        <v>4.4938208931946004</v>
      </c>
      <c r="E20" s="74">
        <v>3.4575358483427188E-2</v>
      </c>
    </row>
    <row r="21" spans="1:5">
      <c r="A21" s="114" t="str">
        <f>HLOOKUP(INDICE!$F$2,Nombres!$C$3:$D$636,46,FALSE)</f>
        <v>Profit/(loss) before tax</v>
      </c>
      <c r="B21" s="71">
        <f t="shared" ref="B21:E21" si="2">+B18+B19+B20</f>
        <v>-227.65193621574747</v>
      </c>
      <c r="C21" s="71">
        <f t="shared" si="2"/>
        <v>-313.45109342368158</v>
      </c>
      <c r="D21" s="71">
        <f t="shared" si="2"/>
        <v>-458.77084768814802</v>
      </c>
      <c r="E21" s="71">
        <f t="shared" si="2"/>
        <v>-404.41429199839024</v>
      </c>
    </row>
    <row r="22" spans="1:5">
      <c r="A22" s="17" t="str">
        <f>HLOOKUP(INDICE!$F$2,Nombres!$C$3:$D$636,47,FALSE)</f>
        <v>Income tax</v>
      </c>
      <c r="B22" s="74">
        <v>39.008454607458141</v>
      </c>
      <c r="C22" s="74">
        <v>120.67782598424417</v>
      </c>
      <c r="D22" s="74">
        <v>121.9403724193525</v>
      </c>
      <c r="E22" s="74">
        <v>74.039381083305329</v>
      </c>
    </row>
    <row r="23" spans="1:5">
      <c r="A23" s="25" t="str">
        <f>HLOOKUP(INDICE!$F$2,Nombres!$C$3:$D$636,48,FALSE)</f>
        <v>Profit/(loss) for the year</v>
      </c>
      <c r="B23" s="71">
        <f t="shared" ref="B23:E23" si="3">+B21+B22</f>
        <v>-188.64348160828933</v>
      </c>
      <c r="C23" s="71">
        <f t="shared" si="3"/>
        <v>-192.7732674394374</v>
      </c>
      <c r="D23" s="71">
        <f t="shared" si="3"/>
        <v>-336.83047526879551</v>
      </c>
      <c r="E23" s="71">
        <f t="shared" si="3"/>
        <v>-330.37491091508491</v>
      </c>
    </row>
    <row r="24" spans="1:5">
      <c r="A24" s="17" t="str">
        <f>HLOOKUP(INDICE!$F$2,Nombres!$C$3:$D$636,49,FALSE)</f>
        <v>Non-controlling interests</v>
      </c>
      <c r="B24" s="74">
        <v>-6.5241042381794125</v>
      </c>
      <c r="C24" s="74">
        <v>-2.1803892622060328</v>
      </c>
      <c r="D24" s="74">
        <v>3.7466978458917319</v>
      </c>
      <c r="E24" s="74">
        <v>-1.8960929055919549</v>
      </c>
    </row>
    <row r="25" spans="1:5">
      <c r="A25" s="19" t="str">
        <f>HLOOKUP(INDICE!$F$2,Nombres!$C$3:$D$636,50,FALSE)</f>
        <v>Net attributable profit</v>
      </c>
      <c r="B25" s="19">
        <f t="shared" ref="B25:E25" si="4">+B23+B24</f>
        <v>-195.16758584646874</v>
      </c>
      <c r="C25" s="19">
        <f t="shared" si="4"/>
        <v>-194.95365670164344</v>
      </c>
      <c r="D25" s="19">
        <f t="shared" si="4"/>
        <v>-333.08377742290378</v>
      </c>
      <c r="E25" s="19">
        <f t="shared" si="4"/>
        <v>-332.27100382067687</v>
      </c>
    </row>
    <row r="26" spans="1:5">
      <c r="A26" s="117" t="s">
        <v>557</v>
      </c>
      <c r="B26" s="74"/>
      <c r="C26" s="74"/>
      <c r="D26" s="74"/>
      <c r="E26" s="74"/>
    </row>
    <row r="27" spans="1:5" ht="14.5" customHeight="1">
      <c r="A27" s="238"/>
      <c r="B27" s="238"/>
      <c r="C27" s="238"/>
      <c r="D27" s="238"/>
      <c r="E27" s="238"/>
    </row>
    <row r="28" spans="1:5">
      <c r="A28" s="238"/>
      <c r="B28" s="238"/>
      <c r="C28" s="238"/>
      <c r="D28" s="238"/>
      <c r="E28" s="238"/>
    </row>
    <row r="29" spans="1:5">
      <c r="A29" s="25"/>
      <c r="B29" s="92" t="e">
        <v>#REF!</v>
      </c>
      <c r="C29" s="92" t="e">
        <v>#REF!</v>
      </c>
      <c r="D29" s="92" t="e">
        <v>#REF!</v>
      </c>
      <c r="E29" s="92" t="e">
        <v>#REF!</v>
      </c>
    </row>
    <row r="30" spans="1:5">
      <c r="A30" s="25"/>
      <c r="B30" s="25"/>
      <c r="C30" s="25"/>
      <c r="D30" s="25"/>
      <c r="E30" s="25"/>
    </row>
    <row r="31" spans="1:5" ht="17">
      <c r="A31" s="107" t="str">
        <f>HLOOKUP(INDICE!$F$2,Nombres!$C$3:$D$636,51,FALSE)</f>
        <v>Balance sheets</v>
      </c>
      <c r="B31" s="102"/>
      <c r="C31" s="102"/>
      <c r="D31" s="102"/>
      <c r="E31" s="102"/>
    </row>
    <row r="32" spans="1:5">
      <c r="A32" s="108" t="str">
        <f>HLOOKUP(INDICE!$F$2,Nombres!$C$3:$D$636,32,FALSE)</f>
        <v>(Million euros)</v>
      </c>
      <c r="B32" s="96"/>
      <c r="C32" s="94"/>
      <c r="D32" s="94"/>
      <c r="E32" s="94"/>
    </row>
    <row r="33" spans="1:5">
      <c r="A33" s="62"/>
      <c r="B33" s="81">
        <f>+España!B32</f>
        <v>45747</v>
      </c>
      <c r="C33" s="81">
        <f>+España!C32</f>
        <v>45838</v>
      </c>
      <c r="D33" s="81">
        <f>+España!D32</f>
        <v>45930</v>
      </c>
      <c r="E33" s="81">
        <f>+España!E32</f>
        <v>46022</v>
      </c>
    </row>
    <row r="34" spans="1:5">
      <c r="A34" s="112" t="str">
        <f>HLOOKUP(INDICE!$F$2,Nombres!$C$3:$D$636,52,FALSE)</f>
        <v>Cash, cash balances at central banks and other demand deposits</v>
      </c>
      <c r="B34" s="74">
        <v>454.18299999999999</v>
      </c>
      <c r="C34" s="74">
        <v>521.49699999999996</v>
      </c>
      <c r="D34" s="74">
        <v>526.77700000000004</v>
      </c>
      <c r="E34" s="74">
        <v>516.149</v>
      </c>
    </row>
    <row r="35" spans="1:5">
      <c r="A35" s="112" t="str">
        <f>HLOOKUP(INDICE!$F$2,Nombres!$C$3:$D$636,53,FALSE)</f>
        <v xml:space="preserve">Financial assets designated at fair value </v>
      </c>
      <c r="B35" s="80">
        <v>6970.8568494200008</v>
      </c>
      <c r="C35" s="80">
        <v>7234.1404927200001</v>
      </c>
      <c r="D35" s="80">
        <v>6719.9392802400007</v>
      </c>
      <c r="E35" s="80">
        <v>6737.4656184800006</v>
      </c>
    </row>
    <row r="36" spans="1:5">
      <c r="A36" s="17" t="str">
        <f>HLOOKUP(INDICE!$F$2,Nombres!$C$3:$D$636,54,FALSE)</f>
        <v>Financial assets at amortized cost</v>
      </c>
      <c r="B36" s="74">
        <v>4747.9641166599995</v>
      </c>
      <c r="C36" s="74">
        <v>4468.8352498500008</v>
      </c>
      <c r="D36" s="74">
        <v>4334.3767763199994</v>
      </c>
      <c r="E36" s="74">
        <v>4146.4092704499999</v>
      </c>
    </row>
    <row r="37" spans="1:5">
      <c r="A37" s="112" t="str">
        <f>HLOOKUP(INDICE!$F$2,Nombres!$C$3:$D$636,55,FALSE)</f>
        <v xml:space="preserve">    of which loans and advances to customers</v>
      </c>
      <c r="B37" s="74">
        <v>491.28546725000007</v>
      </c>
      <c r="C37" s="74">
        <v>623.29663304999997</v>
      </c>
      <c r="D37" s="74">
        <v>451.55547248999989</v>
      </c>
      <c r="E37" s="74">
        <v>360.98474082999991</v>
      </c>
    </row>
    <row r="38" spans="1:5">
      <c r="A38" s="112" t="str">
        <f>HLOOKUP(INDICE!$F$2,Nombres!$C$3:$D$636,121,FALSE)</f>
        <v>Inter-area positions</v>
      </c>
      <c r="B38" s="74">
        <v>-5.060057640075684E-7</v>
      </c>
      <c r="C38" s="74">
        <v>4.5169591903686525E-9</v>
      </c>
      <c r="D38" s="74">
        <v>-2.4464774131774903E-7</v>
      </c>
      <c r="E38" s="74">
        <v>-1.4918422698974608E-7</v>
      </c>
    </row>
    <row r="39" spans="1:5">
      <c r="A39" s="17" t="str">
        <f>HLOOKUP(INDICE!$F$2,Nombres!$C$3:$D$636,56,FALSE)</f>
        <v>Tangible assets</v>
      </c>
      <c r="B39" s="74">
        <v>1880.1421288400002</v>
      </c>
      <c r="C39" s="74">
        <v>1860.8829014100002</v>
      </c>
      <c r="D39" s="74">
        <v>1857.5142987699999</v>
      </c>
      <c r="E39" s="74">
        <v>1855.1369762200002</v>
      </c>
    </row>
    <row r="40" spans="1:5">
      <c r="A40" s="112" t="str">
        <f>HLOOKUP(INDICE!$F$2,Nombres!$C$3:$D$636,57,FALSE)</f>
        <v>Other assets</v>
      </c>
      <c r="B40" s="74">
        <v>14965.970685509996</v>
      </c>
      <c r="C40" s="74">
        <v>15655.176650560001</v>
      </c>
      <c r="D40" s="74">
        <v>15504.877334929988</v>
      </c>
      <c r="E40" s="74">
        <v>15713.687911720001</v>
      </c>
    </row>
    <row r="41" spans="1:5">
      <c r="A41" s="115" t="str">
        <f>HLOOKUP(INDICE!$F$2,Nombres!$C$3:$D$636,58,FALSE)</f>
        <v>Total assets / Liabilities and equity</v>
      </c>
      <c r="B41" s="89">
        <f t="shared" ref="B41:E41" si="5">+B34+B35+B36+B38+B39+B40</f>
        <v>29019.116779923988</v>
      </c>
      <c r="C41" s="89">
        <f t="shared" si="5"/>
        <v>29740.532294544515</v>
      </c>
      <c r="D41" s="89">
        <f t="shared" si="5"/>
        <v>28943.484690015339</v>
      </c>
      <c r="E41" s="89">
        <f t="shared" si="5"/>
        <v>28968.848776720817</v>
      </c>
    </row>
    <row r="42" spans="1:5">
      <c r="A42" s="112" t="str">
        <f>HLOOKUP(INDICE!$F$2,Nombres!$C$3:$D$636,59,FALSE)</f>
        <v>Financial liabilities held for trading and designated at fair value through profit or loss</v>
      </c>
      <c r="B42" s="74">
        <v>79.387182670000001</v>
      </c>
      <c r="C42" s="74">
        <v>74.412758530000005</v>
      </c>
      <c r="D42" s="74">
        <v>121.55004004999998</v>
      </c>
      <c r="E42" s="74">
        <v>139.32609381999998</v>
      </c>
    </row>
    <row r="43" spans="1:5">
      <c r="A43" s="112" t="str">
        <f>HLOOKUP(INDICE!$F$2,Nombres!$C$3:$D$636,60,FALSE)</f>
        <v>Deposits from central banks and credit institutions</v>
      </c>
      <c r="B43" s="74">
        <v>3965.1580467499998</v>
      </c>
      <c r="C43" s="74">
        <v>4020.8346983599995</v>
      </c>
      <c r="D43" s="74">
        <v>3803.7060399699999</v>
      </c>
      <c r="E43" s="74">
        <v>3792.8075758499999</v>
      </c>
    </row>
    <row r="44" spans="1:5" ht="15.75" customHeight="1">
      <c r="A44" s="112" t="str">
        <f>HLOOKUP(INDICE!$F$2,Nombres!$C$3:$D$636,61,FALSE)</f>
        <v>Deposits from customers</v>
      </c>
      <c r="B44" s="74">
        <v>1692.6003821800002</v>
      </c>
      <c r="C44" s="74">
        <v>1852.6794957700001</v>
      </c>
      <c r="D44" s="74">
        <v>1788.7338434200001</v>
      </c>
      <c r="E44" s="74">
        <v>2001.2564306899999</v>
      </c>
    </row>
    <row r="45" spans="1:5">
      <c r="A45" s="17" t="str">
        <f>HLOOKUP(INDICE!$F$2,Nombres!$C$3:$D$636,62,FALSE)</f>
        <v>Debt certificates</v>
      </c>
      <c r="B45" s="74">
        <v>3143.9509234790589</v>
      </c>
      <c r="C45" s="74">
        <v>2735.2409144305529</v>
      </c>
      <c r="D45" s="74">
        <v>2586.1832233401133</v>
      </c>
      <c r="E45" s="74">
        <v>3887.9011015161136</v>
      </c>
    </row>
    <row r="46" spans="1:5">
      <c r="A46" s="112" t="str">
        <f>HLOOKUP(INDICE!$F$2,Nombres!$C$3:$D$636,122,FALSE)</f>
        <v>Inter-area positions</v>
      </c>
      <c r="B46" s="74">
        <v>458.04704473352052</v>
      </c>
      <c r="C46" s="74">
        <v>1690.6188710842362</v>
      </c>
      <c r="D46" s="74">
        <v>1507.0281253744965</v>
      </c>
      <c r="E46" s="74">
        <v>397.55403612026976</v>
      </c>
    </row>
    <row r="47" spans="1:5">
      <c r="A47" s="17" t="str">
        <f>HLOOKUP(INDICE!$F$2,Nombres!$C$3:$D$636,63,FALSE)</f>
        <v>Other liabilities</v>
      </c>
      <c r="B47" s="74">
        <f t="shared" ref="B47:E47" si="6">+B41-B42-B43-B44-B45-B46-B49-B48</f>
        <v>8286.9546211772686</v>
      </c>
      <c r="C47" s="74">
        <f t="shared" si="6"/>
        <v>6023.2558696328197</v>
      </c>
      <c r="D47" s="74">
        <f t="shared" si="6"/>
        <v>5585.3205804618192</v>
      </c>
      <c r="E47" s="74">
        <f t="shared" si="6"/>
        <v>4846.6835209561468</v>
      </c>
    </row>
    <row r="48" spans="1:5">
      <c r="A48" s="17" t="str">
        <f>HLOOKUP(INDICE!$F$2,Nombres!$C$3:$D$636,282,FALSE)</f>
        <v>Allocated regulatory capital</v>
      </c>
      <c r="B48" s="74">
        <f>-España!B47-Mexico!B45-Turquia!B45-AdS!B45-'Resto de Negocios'!B45</f>
        <v>-47870.698421065856</v>
      </c>
      <c r="C48" s="74">
        <f>-España!C47-Mexico!C45-Turquia!C45-AdS!C45-'Resto de Negocios'!C45</f>
        <v>-47543.144313263096</v>
      </c>
      <c r="D48" s="74">
        <f>-España!D47-Mexico!D45-Turquia!D45-AdS!D45-'Resto de Negocios'!D45</f>
        <v>-48258.390162601099</v>
      </c>
      <c r="E48" s="74">
        <f>-España!E47-Mexico!E45-Turquia!E45-AdS!E45-'Resto de Negocios'!E45</f>
        <v>-47894.680982231723</v>
      </c>
    </row>
    <row r="49" spans="1:5">
      <c r="A49" s="112" t="str">
        <f>HLOOKUP(INDICE!$F$2,Nombres!$C$3:$D$636,150,FALSE)</f>
        <v>Total equity</v>
      </c>
      <c r="B49" s="74">
        <v>59263.716999999997</v>
      </c>
      <c r="C49" s="74">
        <v>60886.633999999998</v>
      </c>
      <c r="D49" s="74">
        <v>61809.35300000001</v>
      </c>
      <c r="E49" s="74">
        <v>61798.001000000018</v>
      </c>
    </row>
    <row r="50" spans="1:5">
      <c r="A50" s="17"/>
      <c r="B50" s="80"/>
      <c r="C50" s="80"/>
      <c r="D50" s="80"/>
      <c r="E50" s="80"/>
    </row>
    <row r="51" spans="1:5">
      <c r="A51" s="17"/>
      <c r="B51" s="80"/>
      <c r="C51" s="80"/>
      <c r="D51" s="80"/>
      <c r="E51" s="80"/>
    </row>
    <row r="52" spans="1:5">
      <c r="A52" s="17"/>
      <c r="B52" s="74"/>
      <c r="C52" s="74"/>
      <c r="D52" s="74"/>
      <c r="E52" s="74"/>
    </row>
    <row r="53" spans="1:5">
      <c r="A53" s="17"/>
      <c r="B53" s="98"/>
      <c r="C53" s="74"/>
      <c r="D53" s="74"/>
      <c r="E53" s="74"/>
    </row>
    <row r="54" spans="1:5">
      <c r="A54" s="17"/>
      <c r="B54" s="81"/>
      <c r="C54" s="81"/>
      <c r="D54" s="81"/>
      <c r="E54" s="81"/>
    </row>
    <row r="55" spans="1:5">
      <c r="A55" s="17"/>
      <c r="B55" s="74"/>
      <c r="C55" s="74"/>
      <c r="D55" s="74"/>
      <c r="E55" s="74"/>
    </row>
    <row r="56" spans="1:5">
      <c r="A56" s="25"/>
      <c r="B56" s="74"/>
      <c r="C56" s="74"/>
      <c r="D56" s="74"/>
      <c r="E56" s="74"/>
    </row>
    <row r="57" spans="1:5">
      <c r="A57" s="17"/>
      <c r="B57" s="74"/>
      <c r="C57" s="74"/>
      <c r="D57" s="74"/>
      <c r="E57" s="74"/>
    </row>
    <row r="58" spans="1:5">
      <c r="A58" s="17"/>
      <c r="B58" s="74"/>
      <c r="C58" s="74"/>
      <c r="D58" s="74"/>
      <c r="E58" s="74"/>
    </row>
    <row r="59" spans="1:5">
      <c r="A59" s="17"/>
      <c r="B59" s="74"/>
      <c r="C59" s="74"/>
      <c r="D59" s="74"/>
      <c r="E59" s="74"/>
    </row>
    <row r="60" spans="1:5">
      <c r="A60" s="87"/>
      <c r="B60" s="74"/>
      <c r="C60" s="74"/>
      <c r="D60" s="74"/>
      <c r="E60" s="74"/>
    </row>
    <row r="61" spans="1:5">
      <c r="A61" s="87"/>
      <c r="B61" s="98"/>
      <c r="C61" s="98"/>
      <c r="D61" s="98"/>
      <c r="E61" s="98"/>
    </row>
    <row r="62" spans="1:5">
      <c r="A62" s="87"/>
      <c r="B62" s="98"/>
      <c r="C62" s="98"/>
      <c r="D62" s="98"/>
      <c r="E62" s="98"/>
    </row>
    <row r="63" spans="1:5">
      <c r="B63" s="118"/>
      <c r="C63" s="104"/>
      <c r="D63" s="104"/>
      <c r="E63" s="104"/>
    </row>
    <row r="64" spans="1:5">
      <c r="B64" s="104"/>
      <c r="C64" s="104"/>
      <c r="D64" s="104"/>
      <c r="E64" s="104"/>
    </row>
    <row r="65" spans="2:5">
      <c r="B65" s="104"/>
      <c r="C65" s="104"/>
      <c r="D65" s="104"/>
      <c r="E65" s="104"/>
    </row>
    <row r="66" spans="2:5">
      <c r="B66" s="104"/>
      <c r="C66" s="104"/>
      <c r="D66" s="104"/>
      <c r="E66" s="104"/>
    </row>
    <row r="67" spans="2:5">
      <c r="B67" s="104"/>
      <c r="C67" s="104"/>
      <c r="D67" s="104"/>
      <c r="E67" s="104"/>
    </row>
    <row r="68" spans="2:5">
      <c r="B68" s="104"/>
      <c r="C68" s="104"/>
      <c r="D68" s="104"/>
      <c r="E68" s="104"/>
    </row>
    <row r="69" spans="2:5">
      <c r="B69" s="104"/>
      <c r="C69" s="104"/>
      <c r="D69" s="104"/>
      <c r="E69" s="104"/>
    </row>
    <row r="70" spans="2:5">
      <c r="B70" s="104"/>
      <c r="C70" s="104"/>
      <c r="D70" s="104"/>
      <c r="E70" s="104"/>
    </row>
    <row r="71" spans="2:5">
      <c r="B71" s="104"/>
      <c r="C71" s="104"/>
      <c r="D71" s="104"/>
      <c r="E71" s="104"/>
    </row>
    <row r="72" spans="2:5">
      <c r="B72" s="104"/>
      <c r="C72" s="104"/>
      <c r="D72" s="104"/>
      <c r="E72" s="104"/>
    </row>
    <row r="73" spans="2:5">
      <c r="B73" s="104"/>
      <c r="C73" s="104"/>
      <c r="D73" s="104"/>
      <c r="E73" s="104"/>
    </row>
    <row r="74" spans="2:5">
      <c r="B74" s="104"/>
      <c r="C74" s="104"/>
      <c r="D74" s="104"/>
      <c r="E74" s="104"/>
    </row>
    <row r="75" spans="2:5">
      <c r="B75" s="104"/>
      <c r="C75" s="104"/>
      <c r="D75" s="104"/>
      <c r="E75" s="104"/>
    </row>
    <row r="76" spans="2:5">
      <c r="B76" s="104"/>
      <c r="C76" s="104"/>
      <c r="D76" s="104"/>
      <c r="E76" s="104"/>
    </row>
    <row r="77" spans="2:5">
      <c r="B77" s="104"/>
      <c r="C77" s="104"/>
      <c r="D77" s="104"/>
      <c r="E77" s="104"/>
    </row>
    <row r="78" spans="2:5">
      <c r="B78" s="104"/>
      <c r="C78" s="104"/>
      <c r="D78" s="104"/>
      <c r="E78" s="104"/>
    </row>
    <row r="79" spans="2:5">
      <c r="B79" s="104"/>
      <c r="C79" s="104"/>
      <c r="D79" s="104"/>
      <c r="E79" s="104"/>
    </row>
    <row r="80" spans="2:5">
      <c r="B80" s="104"/>
      <c r="C80" s="104"/>
      <c r="D80" s="104"/>
      <c r="E80" s="104"/>
    </row>
    <row r="81" spans="2:5">
      <c r="B81" s="104"/>
      <c r="C81" s="104"/>
      <c r="D81" s="104"/>
      <c r="E81" s="104"/>
    </row>
    <row r="82" spans="2:5">
      <c r="B82" s="104"/>
      <c r="C82" s="104"/>
      <c r="D82" s="104"/>
      <c r="E82" s="104"/>
    </row>
    <row r="83" spans="2:5">
      <c r="B83" s="104"/>
      <c r="C83" s="104"/>
      <c r="D83" s="104"/>
      <c r="E83" s="104"/>
    </row>
    <row r="84" spans="2:5">
      <c r="B84" s="104"/>
      <c r="C84" s="104"/>
      <c r="D84" s="104"/>
      <c r="E84" s="104"/>
    </row>
    <row r="85" spans="2:5">
      <c r="B85" s="104"/>
      <c r="C85" s="104"/>
      <c r="D85" s="104"/>
      <c r="E85" s="104"/>
    </row>
    <row r="86" spans="2:5">
      <c r="B86" s="104"/>
      <c r="C86" s="104"/>
      <c r="D86" s="104"/>
      <c r="E86" s="104"/>
    </row>
    <row r="87" spans="2:5">
      <c r="B87" s="104"/>
      <c r="C87" s="104"/>
      <c r="D87" s="104"/>
      <c r="E87" s="104"/>
    </row>
    <row r="88" spans="2:5">
      <c r="B88" s="104"/>
      <c r="C88" s="104"/>
      <c r="D88" s="104"/>
      <c r="E88" s="104"/>
    </row>
    <row r="89" spans="2:5">
      <c r="B89" s="104"/>
      <c r="C89" s="104"/>
      <c r="D89" s="104"/>
      <c r="E89" s="104"/>
    </row>
    <row r="90" spans="2:5">
      <c r="B90" s="104"/>
      <c r="C90" s="104"/>
      <c r="D90" s="104"/>
      <c r="E90" s="104"/>
    </row>
    <row r="91" spans="2:5">
      <c r="B91" s="104"/>
      <c r="C91" s="104"/>
      <c r="D91" s="104"/>
      <c r="E91" s="104"/>
    </row>
    <row r="92" spans="2:5">
      <c r="B92" s="104"/>
      <c r="C92" s="104"/>
      <c r="D92" s="104"/>
      <c r="E92" s="104"/>
    </row>
    <row r="93" spans="2:5">
      <c r="B93" s="104"/>
      <c r="C93" s="104"/>
      <c r="D93" s="104"/>
      <c r="E93" s="104"/>
    </row>
    <row r="94" spans="2:5">
      <c r="B94" s="104"/>
      <c r="C94" s="104"/>
      <c r="D94" s="104"/>
      <c r="E94" s="104"/>
    </row>
    <row r="95" spans="2:5">
      <c r="B95" s="104"/>
      <c r="C95" s="104"/>
      <c r="D95" s="104"/>
      <c r="E95" s="104"/>
    </row>
    <row r="96" spans="2:5">
      <c r="B96" s="104"/>
      <c r="C96" s="104"/>
      <c r="D96" s="104"/>
      <c r="E96" s="104"/>
    </row>
    <row r="97" spans="2:5">
      <c r="B97" s="104"/>
      <c r="C97" s="104"/>
      <c r="D97" s="104"/>
      <c r="E97" s="104"/>
    </row>
    <row r="98" spans="2:5">
      <c r="B98" s="104"/>
      <c r="C98" s="104"/>
      <c r="D98" s="104"/>
      <c r="E98" s="104"/>
    </row>
    <row r="99" spans="2:5">
      <c r="B99" s="104"/>
      <c r="C99" s="104"/>
      <c r="D99" s="104"/>
      <c r="E99" s="104"/>
    </row>
    <row r="100" spans="2:5">
      <c r="B100" s="104"/>
      <c r="C100" s="104"/>
      <c r="D100" s="104"/>
      <c r="E100" s="104"/>
    </row>
    <row r="101" spans="2:5">
      <c r="B101" s="104"/>
      <c r="C101" s="104"/>
      <c r="D101" s="104"/>
      <c r="E101" s="104"/>
    </row>
    <row r="102" spans="2:5">
      <c r="B102" s="104"/>
      <c r="C102" s="104"/>
      <c r="D102" s="104"/>
      <c r="E102" s="104"/>
    </row>
    <row r="103" spans="2:5">
      <c r="B103" s="104"/>
      <c r="C103" s="104"/>
      <c r="D103" s="104"/>
      <c r="E103" s="104"/>
    </row>
    <row r="104" spans="2:5">
      <c r="B104" s="104"/>
      <c r="C104" s="104"/>
      <c r="D104" s="104"/>
      <c r="E104" s="104"/>
    </row>
    <row r="105" spans="2:5">
      <c r="B105" s="104"/>
      <c r="C105" s="104"/>
      <c r="D105" s="104"/>
      <c r="E105" s="104"/>
    </row>
    <row r="106" spans="2:5">
      <c r="B106" s="104"/>
      <c r="C106" s="104"/>
      <c r="D106" s="104"/>
      <c r="E106" s="104"/>
    </row>
    <row r="107" spans="2:5">
      <c r="B107" s="104"/>
      <c r="C107" s="104"/>
      <c r="D107" s="104"/>
      <c r="E107" s="104"/>
    </row>
    <row r="108" spans="2:5">
      <c r="B108" s="104"/>
      <c r="C108" s="104"/>
      <c r="D108" s="104"/>
      <c r="E108" s="104"/>
    </row>
    <row r="117" spans="2:5">
      <c r="B117" s="104"/>
      <c r="C117" s="104"/>
      <c r="D117" s="104"/>
      <c r="E117" s="104"/>
    </row>
    <row r="118" spans="2:5">
      <c r="B118" s="104"/>
      <c r="C118" s="104"/>
      <c r="D118" s="104"/>
      <c r="E118" s="104"/>
    </row>
    <row r="119" spans="2:5">
      <c r="B119" s="104"/>
      <c r="C119" s="104"/>
      <c r="D119" s="104"/>
      <c r="E119" s="104"/>
    </row>
    <row r="120" spans="2:5">
      <c r="B120" s="104"/>
      <c r="C120" s="104"/>
      <c r="D120" s="104"/>
      <c r="E120" s="104"/>
    </row>
    <row r="121" spans="2:5">
      <c r="B121" s="104"/>
      <c r="C121" s="104"/>
      <c r="D121" s="104"/>
      <c r="E121" s="104"/>
    </row>
    <row r="122" spans="2:5">
      <c r="B122" s="104"/>
      <c r="C122" s="104"/>
      <c r="D122" s="104"/>
      <c r="E122" s="104"/>
    </row>
    <row r="123" spans="2:5">
      <c r="B123" s="104"/>
      <c r="C123" s="104"/>
      <c r="D123" s="104"/>
      <c r="E123" s="104"/>
    </row>
    <row r="124" spans="2:5">
      <c r="B124" s="104"/>
      <c r="C124" s="104"/>
      <c r="D124" s="104"/>
      <c r="E124" s="104"/>
    </row>
    <row r="125" spans="2:5">
      <c r="B125" s="104"/>
      <c r="C125" s="104"/>
      <c r="D125" s="104"/>
      <c r="E125" s="104"/>
    </row>
    <row r="126" spans="2:5">
      <c r="B126" s="104"/>
      <c r="C126" s="104"/>
      <c r="D126" s="104"/>
      <c r="E126" s="104"/>
    </row>
    <row r="127" spans="2:5">
      <c r="B127" s="104"/>
      <c r="C127" s="104"/>
      <c r="D127" s="104"/>
      <c r="E127" s="104"/>
    </row>
    <row r="128" spans="2: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sheetData>
  <mergeCells count="3">
    <mergeCell ref="B6:E6"/>
    <mergeCell ref="A27:E27"/>
    <mergeCell ref="A28:E28"/>
  </mergeCells>
  <conditionalFormatting sqref="B29:E29">
    <cfRule type="cellIs" dxfId="5" priority="1" operator="notBetween">
      <formula>0.5</formula>
      <formula>-0.5</formula>
    </cfRule>
  </conditionalFormatting>
  <pageMargins left="0.7" right="0.7" top="0.75" bottom="0.75" header="0.3" footer="0.3"/>
  <pageSetup paperSize="9" scale="2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A1:L1000"/>
  <sheetViews>
    <sheetView showGridLines="0" workbookViewId="0">
      <selection activeCell="B22" sqref="B22"/>
    </sheetView>
  </sheetViews>
  <sheetFormatPr baseColWidth="10" defaultColWidth="11.453125" defaultRowHeight="14.5"/>
  <cols>
    <col min="1" max="1" width="62" style="63" customWidth="1"/>
    <col min="2" max="16384" width="11.453125" style="63"/>
  </cols>
  <sheetData>
    <row r="1" spans="1:5" ht="17">
      <c r="A1" s="61" t="str">
        <f>HLOOKUP(INDICE!$F$2,Nombres!$C$3:$D$636,280,FALSE)</f>
        <v>Corporate &amp; Investment Banking (*)</v>
      </c>
      <c r="B1" s="62"/>
      <c r="C1" s="62"/>
      <c r="D1" s="62"/>
      <c r="E1" s="62"/>
    </row>
    <row r="2" spans="1:5">
      <c r="A2" s="238"/>
      <c r="B2" s="238"/>
      <c r="C2" s="238"/>
      <c r="D2" s="238"/>
      <c r="E2" s="238"/>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40">
        <f>+España!B6</f>
        <v>2025</v>
      </c>
      <c r="C6" s="240"/>
      <c r="D6" s="240"/>
      <c r="E6" s="240"/>
    </row>
    <row r="7" spans="1:5">
      <c r="A7" s="69"/>
      <c r="B7" s="70" t="str">
        <f>+España!B7</f>
        <v>1Q</v>
      </c>
      <c r="C7" s="70" t="str">
        <f>+España!C7</f>
        <v>2Q</v>
      </c>
      <c r="D7" s="70" t="str">
        <f>+España!D7</f>
        <v>3Q</v>
      </c>
      <c r="E7" s="70" t="str">
        <f>+España!E7</f>
        <v>4Q</v>
      </c>
    </row>
    <row r="8" spans="1:5">
      <c r="A8" s="25" t="str">
        <f>HLOOKUP(INDICE!$F$2,Nombres!$C$3:$D$636,33,FALSE)</f>
        <v>Net interest income</v>
      </c>
      <c r="B8" s="71">
        <v>838.41349587345121</v>
      </c>
      <c r="C8" s="71">
        <v>875.77524852339741</v>
      </c>
      <c r="D8" s="71">
        <v>1006.05369566047</v>
      </c>
      <c r="E8" s="71">
        <v>1085.5584561149406</v>
      </c>
    </row>
    <row r="9" spans="1:5">
      <c r="A9" s="17" t="str">
        <f>HLOOKUP(INDICE!$F$2,Nombres!$C$3:$D$636,34,FALSE)</f>
        <v>Net fees and commissions</v>
      </c>
      <c r="B9" s="74">
        <v>362.41243913989433</v>
      </c>
      <c r="C9" s="74">
        <v>341.1686127464119</v>
      </c>
      <c r="D9" s="74">
        <v>370.25088720755258</v>
      </c>
      <c r="E9" s="74">
        <v>377.85608849391775</v>
      </c>
    </row>
    <row r="10" spans="1:5">
      <c r="A10" s="17" t="str">
        <f>HLOOKUP(INDICE!$F$2,Nombres!$C$3:$D$636,35,FALSE)</f>
        <v>Net trading income</v>
      </c>
      <c r="B10" s="74">
        <v>675.57373299195024</v>
      </c>
      <c r="C10" s="74">
        <v>427.77353247368728</v>
      </c>
      <c r="D10" s="74">
        <v>431.80683957448508</v>
      </c>
      <c r="E10" s="74">
        <v>440.23952776555871</v>
      </c>
    </row>
    <row r="11" spans="1:5">
      <c r="A11" s="17" t="str">
        <f>HLOOKUP(INDICE!$F$2,Nombres!$C$3:$D$636,36,FALSE)</f>
        <v>Other operating income and expenses</v>
      </c>
      <c r="B11" s="74">
        <v>-12.465038595220699</v>
      </c>
      <c r="C11" s="74">
        <v>-11.82483362037069</v>
      </c>
      <c r="D11" s="74">
        <v>-9.2868071315321359</v>
      </c>
      <c r="E11" s="74">
        <v>-14.891779175375877</v>
      </c>
    </row>
    <row r="12" spans="1:5">
      <c r="A12" s="25" t="str">
        <f>HLOOKUP(INDICE!$F$2,Nombres!$C$3:$D$636,37,FALSE)</f>
        <v>Gross income</v>
      </c>
      <c r="B12" s="71">
        <f t="shared" ref="B12:E12" si="0">+SUM(B8:B11)</f>
        <v>1863.9346294100751</v>
      </c>
      <c r="C12" s="71">
        <f t="shared" si="0"/>
        <v>1632.8925601231258</v>
      </c>
      <c r="D12" s="71">
        <f t="shared" si="0"/>
        <v>1798.8246153109756</v>
      </c>
      <c r="E12" s="71">
        <f t="shared" si="0"/>
        <v>1888.7622931990411</v>
      </c>
    </row>
    <row r="13" spans="1:5">
      <c r="A13" s="17" t="str">
        <f>HLOOKUP(INDICE!$F$2,Nombres!$C$3:$D$636,38,FALSE)</f>
        <v>Operating expenses</v>
      </c>
      <c r="B13" s="74">
        <v>-451.07142341991369</v>
      </c>
      <c r="C13" s="74">
        <v>-431.76149048040656</v>
      </c>
      <c r="D13" s="74">
        <v>-453.07329982591472</v>
      </c>
      <c r="E13" s="74">
        <v>-593.37304941340221</v>
      </c>
    </row>
    <row r="14" spans="1:5">
      <c r="A14" s="17" t="str">
        <f>HLOOKUP(INDICE!$F$2,Nombres!$C$3:$D$636,39,FALSE)</f>
        <v xml:space="preserve">  Administration expenses</v>
      </c>
      <c r="B14" s="74">
        <v>-421.08134746351612</v>
      </c>
      <c r="C14" s="74">
        <v>-399.86009197546383</v>
      </c>
      <c r="D14" s="74">
        <v>-419.209083564119</v>
      </c>
      <c r="E14" s="74">
        <v>-555.57032105306291</v>
      </c>
    </row>
    <row r="15" spans="1:5">
      <c r="A15" s="75" t="str">
        <f>HLOOKUP(INDICE!$F$2,Nombres!$C$3:$D$636,40,FALSE)</f>
        <v xml:space="preserve">  Personnel expenses</v>
      </c>
      <c r="B15" s="74">
        <v>-222.46824677666677</v>
      </c>
      <c r="C15" s="74">
        <v>-208.53741443807024</v>
      </c>
      <c r="D15" s="74">
        <v>-227.25334842282996</v>
      </c>
      <c r="E15" s="74">
        <v>-298.03837773851018</v>
      </c>
    </row>
    <row r="16" spans="1:5">
      <c r="A16" s="75" t="str">
        <f>HLOOKUP(INDICE!$F$2,Nombres!$C$3:$D$636,41,FALSE)</f>
        <v xml:space="preserve">  General and administrative expenses</v>
      </c>
      <c r="B16" s="74">
        <v>-198.61310068684938</v>
      </c>
      <c r="C16" s="74">
        <v>-191.32267753739356</v>
      </c>
      <c r="D16" s="74">
        <v>-191.95573514128907</v>
      </c>
      <c r="E16" s="74">
        <v>-257.53194331455273</v>
      </c>
    </row>
    <row r="17" spans="1:12">
      <c r="A17" s="17" t="str">
        <f>HLOOKUP(INDICE!$F$2,Nombres!$C$3:$D$636,42,FALSE)</f>
        <v xml:space="preserve">  Depreciation</v>
      </c>
      <c r="B17" s="74">
        <v>-29.990075956397604</v>
      </c>
      <c r="C17" s="74">
        <v>-31.901398504942783</v>
      </c>
      <c r="D17" s="74">
        <v>-33.864216261795761</v>
      </c>
      <c r="E17" s="74">
        <v>-37.802728360339309</v>
      </c>
    </row>
    <row r="18" spans="1:12">
      <c r="A18" s="25" t="str">
        <f>HLOOKUP(INDICE!$F$2,Nombres!$C$3:$D$636,43,FALSE)</f>
        <v>Operating income</v>
      </c>
      <c r="B18" s="71">
        <f t="shared" ref="B18:E18" si="1">+B12+B13</f>
        <v>1412.8632059901615</v>
      </c>
      <c r="C18" s="71">
        <f t="shared" si="1"/>
        <v>1201.1310696427192</v>
      </c>
      <c r="D18" s="71">
        <f t="shared" si="1"/>
        <v>1345.7513154850608</v>
      </c>
      <c r="E18" s="71">
        <f t="shared" si="1"/>
        <v>1295.3892437856389</v>
      </c>
    </row>
    <row r="19" spans="1:12">
      <c r="A19" s="17" t="str">
        <f>HLOOKUP(INDICE!$F$2,Nombres!$C$3:$D$636,44,FALSE)</f>
        <v>Impaiment on financial assets not measured at fair value through profit or loss</v>
      </c>
      <c r="B19" s="74">
        <v>-26.412281520609802</v>
      </c>
      <c r="C19" s="74">
        <v>81.476412675441964</v>
      </c>
      <c r="D19" s="74">
        <v>12.549093354473609</v>
      </c>
      <c r="E19" s="74">
        <v>5.6202001453644543</v>
      </c>
    </row>
    <row r="20" spans="1:12">
      <c r="A20" s="17" t="str">
        <f>HLOOKUP(INDICE!$F$2,Nombres!$C$3:$D$636,45,FALSE)</f>
        <v>Provisions or reversal of provisions and other results</v>
      </c>
      <c r="B20" s="74">
        <v>15.556568230841206</v>
      </c>
      <c r="C20" s="74">
        <v>-4.7150917671764176</v>
      </c>
      <c r="D20" s="74">
        <v>-15.716354391954937</v>
      </c>
      <c r="E20" s="74">
        <v>-10.332379771902765</v>
      </c>
    </row>
    <row r="21" spans="1:12">
      <c r="A21" s="25" t="str">
        <f>HLOOKUP(INDICE!$F$2,Nombres!$C$3:$D$636,46,FALSE)</f>
        <v>Profit/(loss) before tax</v>
      </c>
      <c r="B21" s="71">
        <f t="shared" ref="B21:E21" si="2">+B18+B19+B20</f>
        <v>1402.0074927003927</v>
      </c>
      <c r="C21" s="71">
        <f t="shared" si="2"/>
        <v>1277.8923905509848</v>
      </c>
      <c r="D21" s="71">
        <f t="shared" si="2"/>
        <v>1342.5840544475795</v>
      </c>
      <c r="E21" s="71">
        <f t="shared" si="2"/>
        <v>1290.6770641591006</v>
      </c>
    </row>
    <row r="22" spans="1:12">
      <c r="A22" s="17" t="str">
        <f>HLOOKUP(INDICE!$F$2,Nombres!$C$3:$D$636,47,FALSE)</f>
        <v>Income tax</v>
      </c>
      <c r="B22" s="74">
        <v>-388.46067323225128</v>
      </c>
      <c r="C22" s="74">
        <v>-373.57374823503068</v>
      </c>
      <c r="D22" s="74">
        <v>-368.46313784481555</v>
      </c>
      <c r="E22" s="74">
        <v>-367.68568385679771</v>
      </c>
    </row>
    <row r="23" spans="1:12">
      <c r="A23" s="25" t="str">
        <f>HLOOKUP(INDICE!$F$2,Nombres!$C$3:$D$636,48,FALSE)</f>
        <v>Profit/(loss) for the year</v>
      </c>
      <c r="B23" s="71">
        <f t="shared" ref="B23:E23" si="3">+B21+B22</f>
        <v>1013.5468194681414</v>
      </c>
      <c r="C23" s="71">
        <f t="shared" si="3"/>
        <v>904.31864231595409</v>
      </c>
      <c r="D23" s="71">
        <f t="shared" si="3"/>
        <v>974.12091660276405</v>
      </c>
      <c r="E23" s="71">
        <f t="shared" si="3"/>
        <v>922.9913803023029</v>
      </c>
    </row>
    <row r="24" spans="1:12">
      <c r="A24" s="17" t="str">
        <f>HLOOKUP(INDICE!$F$2,Nombres!$C$3:$D$636,49,FALSE)</f>
        <v>Non-controlling interests</v>
      </c>
      <c r="B24" s="74">
        <v>-91.930688168092686</v>
      </c>
      <c r="C24" s="74">
        <v>-87.839527173196288</v>
      </c>
      <c r="D24" s="74">
        <v>-88.274163931932236</v>
      </c>
      <c r="E24" s="74">
        <v>-94.467537608032288</v>
      </c>
    </row>
    <row r="25" spans="1:12">
      <c r="A25" s="19" t="str">
        <f>HLOOKUP(INDICE!$F$2,Nombres!$C$3:$D$636,50,FALSE)</f>
        <v>Net attributable profit</v>
      </c>
      <c r="B25" s="89">
        <f t="shared" ref="B25:E25" si="4">+B23+B24</f>
        <v>921.61613130004866</v>
      </c>
      <c r="C25" s="89">
        <f t="shared" si="4"/>
        <v>816.47911514275779</v>
      </c>
      <c r="D25" s="89">
        <f t="shared" si="4"/>
        <v>885.84675267083185</v>
      </c>
      <c r="E25" s="89">
        <f t="shared" si="4"/>
        <v>828.52384269427057</v>
      </c>
    </row>
    <row r="26" spans="1:12" ht="24.75" customHeight="1">
      <c r="A26" s="28"/>
      <c r="B26" s="92">
        <v>0</v>
      </c>
      <c r="C26" s="92">
        <v>0</v>
      </c>
      <c r="D26" s="92">
        <v>0</v>
      </c>
      <c r="E26" s="92">
        <v>0</v>
      </c>
    </row>
    <row r="27" spans="1:12">
      <c r="A27" s="25"/>
      <c r="B27" s="25"/>
      <c r="C27" s="25"/>
      <c r="D27" s="25"/>
      <c r="E27" s="25"/>
    </row>
    <row r="28" spans="1:12" ht="17">
      <c r="A28" s="65" t="str">
        <f>HLOOKUP(INDICE!$F$2,Nombres!$C$3:$D$636,51,FALSE)</f>
        <v>Balance sheets</v>
      </c>
      <c r="B28" s="66"/>
      <c r="C28" s="66"/>
      <c r="D28" s="66"/>
      <c r="E28" s="66"/>
    </row>
    <row r="29" spans="1:12">
      <c r="A29" s="67" t="str">
        <f>HLOOKUP(INDICE!$F$2,Nombres!$C$3:$D$636,32,FALSE)</f>
        <v>(Million euros)</v>
      </c>
      <c r="B29" s="62"/>
      <c r="C29" s="80"/>
      <c r="D29" s="80"/>
      <c r="E29" s="80"/>
    </row>
    <row r="30" spans="1:12">
      <c r="A30" s="62"/>
      <c r="B30" s="93">
        <f>+España!B32</f>
        <v>45747</v>
      </c>
      <c r="C30" s="93">
        <f>+España!C32</f>
        <v>45838</v>
      </c>
      <c r="D30" s="93">
        <f>+España!D32</f>
        <v>45930</v>
      </c>
      <c r="E30" s="93">
        <f>+España!E32</f>
        <v>46022</v>
      </c>
    </row>
    <row r="31" spans="1:12">
      <c r="A31" s="17" t="str">
        <f>HLOOKUP(INDICE!$F$2,Nombres!$C$3:$D$636,52,FALSE)</f>
        <v>Cash, cash balances at central banks and other demand deposits</v>
      </c>
      <c r="B31" s="74">
        <v>10056.061279257256</v>
      </c>
      <c r="C31" s="74">
        <v>7360.8044031378904</v>
      </c>
      <c r="D31" s="74">
        <v>12992.036732606701</v>
      </c>
      <c r="E31" s="74">
        <v>15106.460087219715</v>
      </c>
      <c r="H31" s="72"/>
      <c r="I31" s="72"/>
      <c r="J31" s="72"/>
      <c r="K31" s="72"/>
      <c r="L31" s="72"/>
    </row>
    <row r="32" spans="1:12">
      <c r="A32" s="17" t="str">
        <f>HLOOKUP(INDICE!$F$2,Nombres!$C$3:$D$636,53,FALSE)</f>
        <v xml:space="preserve">Financial assets designated at fair value </v>
      </c>
      <c r="B32" s="74">
        <v>111153.26744788777</v>
      </c>
      <c r="C32" s="74">
        <v>115580.09353708877</v>
      </c>
      <c r="D32" s="74">
        <v>120314.35325073641</v>
      </c>
      <c r="E32" s="74">
        <v>130559.45487735147</v>
      </c>
      <c r="H32" s="72"/>
      <c r="I32" s="72"/>
      <c r="J32" s="72"/>
      <c r="K32" s="72"/>
      <c r="L32" s="72"/>
    </row>
    <row r="33" spans="1:12">
      <c r="A33" s="17" t="str">
        <f>HLOOKUP(INDICE!$F$2,Nombres!$C$3:$D$636,54,FALSE)</f>
        <v>Financial assets at amortized cost</v>
      </c>
      <c r="B33" s="74">
        <v>126340.62897221463</v>
      </c>
      <c r="C33" s="74">
        <v>134011.98842416771</v>
      </c>
      <c r="D33" s="74">
        <v>138842.56071636418</v>
      </c>
      <c r="E33" s="74">
        <v>154717.81754037153</v>
      </c>
      <c r="H33" s="72"/>
      <c r="I33" s="72"/>
      <c r="J33" s="72"/>
      <c r="K33" s="72"/>
      <c r="L33" s="72"/>
    </row>
    <row r="34" spans="1:12">
      <c r="A34" s="17" t="str">
        <f>HLOOKUP(INDICE!$F$2,Nombres!$C$3:$D$636,55,FALSE)</f>
        <v xml:space="preserve">    of which loans and advances to customers</v>
      </c>
      <c r="B34" s="74">
        <v>105869.33024800487</v>
      </c>
      <c r="C34" s="74">
        <v>110214.13664077477</v>
      </c>
      <c r="D34" s="74">
        <v>115494.41675545556</v>
      </c>
      <c r="E34" s="74">
        <v>129459.45858405411</v>
      </c>
      <c r="H34" s="72"/>
      <c r="I34" s="72"/>
      <c r="J34" s="72"/>
      <c r="K34" s="72"/>
      <c r="L34" s="72"/>
    </row>
    <row r="35" spans="1:12">
      <c r="A35" s="17" t="str">
        <f>HLOOKUP(INDICE!$F$2,Nombres!$C$3:$D$636,121,FALSE)</f>
        <v>Inter-area positions</v>
      </c>
      <c r="B35" s="74">
        <v>0</v>
      </c>
      <c r="C35" s="74">
        <v>0</v>
      </c>
      <c r="D35" s="74">
        <v>0</v>
      </c>
      <c r="E35" s="74">
        <v>0</v>
      </c>
      <c r="H35" s="72"/>
      <c r="I35" s="72"/>
      <c r="J35" s="72"/>
      <c r="K35" s="72"/>
      <c r="L35" s="72"/>
    </row>
    <row r="36" spans="1:12">
      <c r="A36" s="17" t="str">
        <f>HLOOKUP(INDICE!$F$2,Nombres!$C$3:$D$636,56,FALSE)</f>
        <v>Tangible assets</v>
      </c>
      <c r="B36" s="74">
        <v>-316.15194007680668</v>
      </c>
      <c r="C36" s="74">
        <v>215.21116140138918</v>
      </c>
      <c r="D36" s="74">
        <v>235.82958732672347</v>
      </c>
      <c r="E36" s="74">
        <v>268.89179555114987</v>
      </c>
      <c r="H36" s="72"/>
      <c r="I36" s="72"/>
      <c r="J36" s="72"/>
      <c r="K36" s="72"/>
      <c r="L36" s="72"/>
    </row>
    <row r="37" spans="1:12">
      <c r="A37" s="17" t="str">
        <f>HLOOKUP(INDICE!$F$2,Nombres!$C$3:$D$636,57,FALSE)</f>
        <v>Other assets</v>
      </c>
      <c r="B37" s="80">
        <f t="shared" ref="B37:E37" si="5">+B38-B36-B33-B32-B31-B35</f>
        <v>4674.7009307551725</v>
      </c>
      <c r="C37" s="80">
        <f t="shared" si="5"/>
        <v>2095.7405231657231</v>
      </c>
      <c r="D37" s="80">
        <f t="shared" si="5"/>
        <v>3856.5886728755631</v>
      </c>
      <c r="E37" s="80">
        <f t="shared" si="5"/>
        <v>3639.7960983262492</v>
      </c>
      <c r="H37" s="72"/>
      <c r="I37" s="72"/>
      <c r="J37" s="72"/>
      <c r="K37" s="72"/>
      <c r="L37" s="72"/>
    </row>
    <row r="38" spans="1:12">
      <c r="A38" s="19" t="str">
        <f>HLOOKUP(INDICE!$F$2,Nombres!$C$3:$D$636,58,FALSE)</f>
        <v>Total assets / Liabilities and equity</v>
      </c>
      <c r="B38" s="89">
        <v>251908.50669003802</v>
      </c>
      <c r="C38" s="89">
        <v>259263.83804896148</v>
      </c>
      <c r="D38" s="89">
        <v>276241.3689599096</v>
      </c>
      <c r="E38" s="89">
        <v>304292.42039882013</v>
      </c>
      <c r="H38" s="72"/>
      <c r="I38" s="72"/>
      <c r="J38" s="72"/>
      <c r="K38" s="72"/>
      <c r="L38" s="72"/>
    </row>
    <row r="39" spans="1:12">
      <c r="A39" s="17" t="str">
        <f>HLOOKUP(INDICE!$F$2,Nombres!$C$3:$D$636,59,FALSE)</f>
        <v>Financial liabilities held for trading and designated at fair value through profit or loss</v>
      </c>
      <c r="B39" s="74">
        <v>80075.125382648344</v>
      </c>
      <c r="C39" s="74">
        <v>89438.991532194981</v>
      </c>
      <c r="D39" s="74">
        <v>92044.307279967645</v>
      </c>
      <c r="E39" s="74">
        <v>97798.239694309712</v>
      </c>
      <c r="H39" s="72"/>
      <c r="I39" s="72"/>
      <c r="J39" s="72"/>
      <c r="K39" s="72"/>
      <c r="L39" s="72"/>
    </row>
    <row r="40" spans="1:12">
      <c r="A40" s="17" t="str">
        <f>HLOOKUP(INDICE!$F$2,Nombres!$C$3:$D$636,60,FALSE)</f>
        <v>Deposits from central banks and credit institutions</v>
      </c>
      <c r="B40" s="74">
        <v>36763.000524781586</v>
      </c>
      <c r="C40" s="74">
        <v>32649.866392495082</v>
      </c>
      <c r="D40" s="74">
        <v>38010.764601605719</v>
      </c>
      <c r="E40" s="74">
        <v>41780.326186963721</v>
      </c>
      <c r="H40" s="72"/>
      <c r="I40" s="72"/>
      <c r="J40" s="72"/>
      <c r="K40" s="72"/>
      <c r="L40" s="72"/>
    </row>
    <row r="41" spans="1:12" ht="15.75" customHeight="1">
      <c r="A41" s="17" t="str">
        <f>HLOOKUP(INDICE!$F$2,Nombres!$C$3:$D$636,61,FALSE)</f>
        <v>Deposits from customers</v>
      </c>
      <c r="B41" s="74">
        <v>83224.511221702254</v>
      </c>
      <c r="C41" s="74">
        <v>79464.124547221916</v>
      </c>
      <c r="D41" s="74">
        <v>93789.246161961724</v>
      </c>
      <c r="E41" s="74">
        <v>105751.07571976454</v>
      </c>
      <c r="H41" s="72"/>
      <c r="I41" s="72"/>
      <c r="J41" s="72"/>
      <c r="K41" s="72"/>
      <c r="L41" s="72"/>
    </row>
    <row r="42" spans="1:12">
      <c r="A42" s="17" t="str">
        <f>HLOOKUP(INDICE!$F$2,Nombres!$C$3:$D$636,62,FALSE)</f>
        <v>Debt certificates</v>
      </c>
      <c r="B42" s="74">
        <v>11262.012976947117</v>
      </c>
      <c r="C42" s="74">
        <v>11180.697123817154</v>
      </c>
      <c r="D42" s="74">
        <v>12077.816323824276</v>
      </c>
      <c r="E42" s="74">
        <v>13766.23868714299</v>
      </c>
      <c r="H42" s="72"/>
      <c r="I42" s="72"/>
      <c r="J42" s="72"/>
      <c r="K42" s="72"/>
      <c r="L42" s="72"/>
    </row>
    <row r="43" spans="1:12">
      <c r="A43" s="17" t="str">
        <f>HLOOKUP(INDICE!$F$2,Nombres!$C$3:$D$636,122,FALSE)</f>
        <v>Inter-area positions</v>
      </c>
      <c r="B43" s="74">
        <v>27020.964358428544</v>
      </c>
      <c r="C43" s="74">
        <v>31088.510749892317</v>
      </c>
      <c r="D43" s="74">
        <v>22405.702777684655</v>
      </c>
      <c r="E43" s="74">
        <v>27534.748403347337</v>
      </c>
      <c r="H43" s="72"/>
      <c r="I43" s="72"/>
      <c r="J43" s="72"/>
      <c r="K43" s="72"/>
      <c r="L43" s="72"/>
    </row>
    <row r="44" spans="1:12">
      <c r="A44" s="17" t="str">
        <f>HLOOKUP(INDICE!$F$2,Nombres!$C$3:$D$636,63,FALSE)</f>
        <v>Other liabilities</v>
      </c>
      <c r="B44" s="74">
        <f t="shared" ref="B44:E44" si="6">+B38-B39-B40-B41-B42-B45-B43</f>
        <v>-371.05615321482765</v>
      </c>
      <c r="C44" s="74">
        <f t="shared" si="6"/>
        <v>1851.6813575823908</v>
      </c>
      <c r="D44" s="74">
        <f t="shared" si="6"/>
        <v>4182.793716131855</v>
      </c>
      <c r="E44" s="74">
        <f t="shared" si="6"/>
        <v>3490.4664289100619</v>
      </c>
      <c r="H44" s="72"/>
      <c r="I44" s="72"/>
      <c r="J44" s="72"/>
      <c r="K44" s="72"/>
      <c r="L44" s="72"/>
    </row>
    <row r="45" spans="1:12">
      <c r="A45" s="17" t="str">
        <f>HLOOKUP(INDICE!$F$2,Nombres!$C$3:$D$636,282,FALSE)</f>
        <v>Allocated regulatory capital</v>
      </c>
      <c r="B45" s="74">
        <v>13933.948378745003</v>
      </c>
      <c r="C45" s="74">
        <v>13589.966345757635</v>
      </c>
      <c r="D45" s="74">
        <v>13730.738098733727</v>
      </c>
      <c r="E45" s="74">
        <v>14171.325278381782</v>
      </c>
      <c r="H45" s="72"/>
      <c r="I45" s="72"/>
      <c r="J45" s="72"/>
      <c r="K45" s="72"/>
      <c r="L45" s="72"/>
    </row>
    <row r="46" spans="1:12">
      <c r="A46" s="87"/>
      <c r="B46" s="94"/>
      <c r="C46" s="94"/>
      <c r="D46" s="94"/>
      <c r="E46" s="94"/>
    </row>
    <row r="47" spans="1:12">
      <c r="A47" s="17"/>
      <c r="B47" s="94"/>
      <c r="C47" s="94"/>
      <c r="D47" s="94"/>
      <c r="E47" s="94"/>
    </row>
    <row r="48" spans="1:12" ht="17">
      <c r="A48" s="65" t="str">
        <f>HLOOKUP(INDICE!$F$2,Nombres!$C$3:$D$636,65,FALSE)</f>
        <v>Relevant business indicators</v>
      </c>
      <c r="B48" s="102"/>
      <c r="C48" s="102"/>
      <c r="D48" s="102"/>
      <c r="E48" s="102"/>
    </row>
    <row r="49" spans="1:5">
      <c r="A49" s="67" t="str">
        <f>HLOOKUP(INDICE!$F$2,Nombres!$C$3:$D$636,32,FALSE)</f>
        <v>(Million euros)</v>
      </c>
      <c r="B49" s="96"/>
      <c r="C49" s="94"/>
      <c r="D49" s="94"/>
      <c r="E49" s="94"/>
    </row>
    <row r="50" spans="1:5">
      <c r="A50" s="62"/>
      <c r="B50" s="93">
        <f t="shared" ref="B50:E50" si="7">+B$30</f>
        <v>45747</v>
      </c>
      <c r="C50" s="93">
        <f t="shared" si="7"/>
        <v>45838</v>
      </c>
      <c r="D50" s="93">
        <f t="shared" si="7"/>
        <v>45930</v>
      </c>
      <c r="E50" s="93">
        <f t="shared" si="7"/>
        <v>46022</v>
      </c>
    </row>
    <row r="51" spans="1:5" ht="15" customHeight="1">
      <c r="A51" s="17" t="str">
        <f>HLOOKUP(INDICE!$F$2,Nombres!$C$3:$D$636,66,FALSE)</f>
        <v>Loans and advances to customers (gross) (*)</v>
      </c>
      <c r="B51" s="74">
        <v>106087.80646899863</v>
      </c>
      <c r="C51" s="74">
        <v>109487.14184501582</v>
      </c>
      <c r="D51" s="74">
        <v>114398.88412507782</v>
      </c>
      <c r="E51" s="74">
        <v>126922.95900898191</v>
      </c>
    </row>
    <row r="52" spans="1:5">
      <c r="A52" s="17" t="str">
        <f>HLOOKUP(INDICE!$F$2,Nombres!$C$3:$D$636,67,FALSE)</f>
        <v>Customer deposits under management (*)</v>
      </c>
      <c r="B52" s="74">
        <v>79207.326438729855</v>
      </c>
      <c r="C52" s="74">
        <v>74158.260036060063</v>
      </c>
      <c r="D52" s="74">
        <v>88791.398824843811</v>
      </c>
      <c r="E52" s="74">
        <v>98567.362495319278</v>
      </c>
    </row>
    <row r="53" spans="1:5">
      <c r="A53" s="17" t="str">
        <f>HLOOKUP(INDICE!$F$2,Nombres!$C$3:$D$636,68,FALSE)</f>
        <v>Investment funds and managed portfolios</v>
      </c>
      <c r="B53" s="74">
        <v>3941.6934481478738</v>
      </c>
      <c r="C53" s="74">
        <v>3625.1078967511821</v>
      </c>
      <c r="D53" s="74">
        <v>4195.8607926128934</v>
      </c>
      <c r="E53" s="74">
        <v>3962.1542031473527</v>
      </c>
    </row>
    <row r="54" spans="1:5">
      <c r="A54" s="17" t="str">
        <f>HLOOKUP(INDICE!$F$2,Nombres!$C$3:$D$636,69,FALSE)</f>
        <v>Pension funds</v>
      </c>
      <c r="B54" s="74">
        <v>25.183210990000248</v>
      </c>
      <c r="C54" s="74">
        <v>25.753442840000151</v>
      </c>
      <c r="D54" s="74">
        <v>26.266501119999887</v>
      </c>
      <c r="E54" s="74">
        <v>9.6000003814697255E-7</v>
      </c>
    </row>
    <row r="55" spans="1:5">
      <c r="A55" s="17" t="str">
        <f>HLOOKUP(INDICE!$F$2,Nombres!$C$3:$D$636,70,FALSE)</f>
        <v>Other off balance-sheet funds</v>
      </c>
      <c r="B55" s="74">
        <v>229.26301271087507</v>
      </c>
      <c r="C55" s="74">
        <v>248.90038308217422</v>
      </c>
      <c r="D55" s="74">
        <v>263.08886473328215</v>
      </c>
      <c r="E55" s="74">
        <v>432.15316268962545</v>
      </c>
    </row>
    <row r="56" spans="1:5">
      <c r="A56" s="87" t="str">
        <f>HLOOKUP(INDICE!$F$2,Nombres!$C$3:$D$636,71,FALSE)</f>
        <v xml:space="preserve">(*) Excluding repos. </v>
      </c>
      <c r="B56" s="80"/>
      <c r="C56" s="80"/>
      <c r="D56" s="80"/>
      <c r="E56" s="80"/>
    </row>
    <row r="57" spans="1:5">
      <c r="A57" s="87">
        <f>HLOOKUP(INDICE!$F$2,Nombres!$C$3:$D$636,72,FALSE)</f>
        <v>0</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c r="A110" s="17"/>
      <c r="B110" s="74"/>
      <c r="C110" s="74"/>
      <c r="D110" s="74"/>
      <c r="E110" s="74"/>
    </row>
    <row r="111" spans="1:5">
      <c r="A111" s="17"/>
      <c r="B111" s="74"/>
      <c r="C111" s="74"/>
      <c r="D111" s="74"/>
      <c r="E111" s="74"/>
    </row>
    <row r="112" spans="1:5">
      <c r="A112" s="87"/>
      <c r="B112" s="80"/>
      <c r="C112" s="80"/>
      <c r="D112" s="80"/>
      <c r="E112" s="80"/>
    </row>
    <row r="113" spans="1:5">
      <c r="A113" s="87"/>
      <c r="B113" s="62"/>
      <c r="C113" s="62"/>
      <c r="D113" s="62"/>
      <c r="E113" s="62"/>
    </row>
    <row r="114" spans="1:5">
      <c r="A114" s="87"/>
      <c r="B114" s="74"/>
      <c r="C114" s="62"/>
      <c r="D114" s="62"/>
      <c r="E114" s="62"/>
    </row>
    <row r="119" spans="1:5">
      <c r="B119" s="72"/>
      <c r="C119" s="72"/>
      <c r="D119" s="72"/>
      <c r="E119" s="72"/>
    </row>
    <row r="120" spans="1:5">
      <c r="B120" s="104"/>
      <c r="C120" s="104"/>
      <c r="D120" s="104"/>
      <c r="E120" s="104"/>
    </row>
    <row r="121" spans="1:5">
      <c r="B121" s="104"/>
      <c r="C121" s="104"/>
      <c r="D121" s="104"/>
      <c r="E121" s="104"/>
    </row>
    <row r="122" spans="1:5">
      <c r="B122" s="104"/>
      <c r="C122" s="104"/>
      <c r="D122" s="104"/>
      <c r="E122" s="104"/>
    </row>
    <row r="123" spans="1:5">
      <c r="B123" s="104"/>
      <c r="C123" s="104"/>
      <c r="D123" s="104"/>
      <c r="E123" s="104"/>
    </row>
    <row r="124" spans="1:5">
      <c r="B124" s="104"/>
      <c r="C124" s="104"/>
      <c r="D124" s="104"/>
      <c r="E124" s="104"/>
    </row>
    <row r="125" spans="1:5">
      <c r="B125" s="104"/>
      <c r="C125" s="104"/>
      <c r="D125" s="104"/>
      <c r="E125" s="104"/>
    </row>
    <row r="126" spans="1:5">
      <c r="B126" s="104"/>
      <c r="C126" s="104"/>
      <c r="D126" s="104"/>
      <c r="E126" s="104"/>
    </row>
    <row r="127" spans="1:5">
      <c r="B127" s="104"/>
      <c r="C127" s="104"/>
      <c r="D127" s="104"/>
      <c r="E127" s="104"/>
    </row>
    <row r="128" spans="1: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1000" spans="1:1">
      <c r="A1000" s="63" t="s">
        <v>555</v>
      </c>
    </row>
  </sheetData>
  <mergeCells count="2">
    <mergeCell ref="A2:E2"/>
    <mergeCell ref="B6:E6"/>
  </mergeCells>
  <conditionalFormatting sqref="B26:E26">
    <cfRule type="cellIs" dxfId="4" priority="3" operator="notBetween">
      <formula>0.5</formula>
      <formula>-0.5</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1:H998"/>
  <sheetViews>
    <sheetView showGridLines="0" workbookViewId="0">
      <selection activeCell="D7" sqref="D7"/>
    </sheetView>
  </sheetViews>
  <sheetFormatPr baseColWidth="10" defaultColWidth="12.54296875" defaultRowHeight="12.5"/>
  <cols>
    <col min="1" max="1" width="40.7265625" style="121" customWidth="1"/>
    <col min="2" max="5" width="10" style="121" customWidth="1"/>
    <col min="6" max="252" width="12.54296875" style="121"/>
    <col min="253" max="253" width="40.7265625" style="121" customWidth="1"/>
    <col min="254" max="261" width="12.7265625" style="121" customWidth="1"/>
    <col min="262" max="508" width="12.54296875" style="121"/>
    <col min="509" max="509" width="40.7265625" style="121" customWidth="1"/>
    <col min="510" max="517" width="12.7265625" style="121" customWidth="1"/>
    <col min="518" max="764" width="12.54296875" style="121"/>
    <col min="765" max="765" width="40.7265625" style="121" customWidth="1"/>
    <col min="766" max="773" width="12.7265625" style="121" customWidth="1"/>
    <col min="774" max="1020" width="12.54296875" style="121"/>
    <col min="1021" max="1021" width="40.7265625" style="121" customWidth="1"/>
    <col min="1022" max="1029" width="12.7265625" style="121" customWidth="1"/>
    <col min="1030" max="1276" width="12.54296875" style="121"/>
    <col min="1277" max="1277" width="40.7265625" style="121" customWidth="1"/>
    <col min="1278" max="1285" width="12.7265625" style="121" customWidth="1"/>
    <col min="1286" max="1532" width="12.54296875" style="121"/>
    <col min="1533" max="1533" width="40.7265625" style="121" customWidth="1"/>
    <col min="1534" max="1541" width="12.7265625" style="121" customWidth="1"/>
    <col min="1542" max="1788" width="12.54296875" style="121"/>
    <col min="1789" max="1789" width="40.7265625" style="121" customWidth="1"/>
    <col min="1790" max="1797" width="12.7265625" style="121" customWidth="1"/>
    <col min="1798" max="2044" width="12.54296875" style="121"/>
    <col min="2045" max="2045" width="40.7265625" style="121" customWidth="1"/>
    <col min="2046" max="2053" width="12.7265625" style="121" customWidth="1"/>
    <col min="2054" max="2300" width="12.54296875" style="121"/>
    <col min="2301" max="2301" width="40.7265625" style="121" customWidth="1"/>
    <col min="2302" max="2309" width="12.7265625" style="121" customWidth="1"/>
    <col min="2310" max="2556" width="12.54296875" style="121"/>
    <col min="2557" max="2557" width="40.7265625" style="121" customWidth="1"/>
    <col min="2558" max="2565" width="12.7265625" style="121" customWidth="1"/>
    <col min="2566" max="2812" width="12.54296875" style="121"/>
    <col min="2813" max="2813" width="40.7265625" style="121" customWidth="1"/>
    <col min="2814" max="2821" width="12.7265625" style="121" customWidth="1"/>
    <col min="2822" max="3068" width="12.54296875" style="121"/>
    <col min="3069" max="3069" width="40.7265625" style="121" customWidth="1"/>
    <col min="3070" max="3077" width="12.7265625" style="121" customWidth="1"/>
    <col min="3078" max="3324" width="12.54296875" style="121"/>
    <col min="3325" max="3325" width="40.7265625" style="121" customWidth="1"/>
    <col min="3326" max="3333" width="12.7265625" style="121" customWidth="1"/>
    <col min="3334" max="3580" width="12.54296875" style="121"/>
    <col min="3581" max="3581" width="40.7265625" style="121" customWidth="1"/>
    <col min="3582" max="3589" width="12.7265625" style="121" customWidth="1"/>
    <col min="3590" max="3836" width="12.54296875" style="121"/>
    <col min="3837" max="3837" width="40.7265625" style="121" customWidth="1"/>
    <col min="3838" max="3845" width="12.7265625" style="121" customWidth="1"/>
    <col min="3846" max="4092" width="12.54296875" style="121"/>
    <col min="4093" max="4093" width="40.7265625" style="121" customWidth="1"/>
    <col min="4094" max="4101" width="12.7265625" style="121" customWidth="1"/>
    <col min="4102" max="4348" width="12.54296875" style="121"/>
    <col min="4349" max="4349" width="40.7265625" style="121" customWidth="1"/>
    <col min="4350" max="4357" width="12.7265625" style="121" customWidth="1"/>
    <col min="4358" max="4604" width="12.54296875" style="121"/>
    <col min="4605" max="4605" width="40.7265625" style="121" customWidth="1"/>
    <col min="4606" max="4613" width="12.7265625" style="121" customWidth="1"/>
    <col min="4614" max="4860" width="12.54296875" style="121"/>
    <col min="4861" max="4861" width="40.7265625" style="121" customWidth="1"/>
    <col min="4862" max="4869" width="12.7265625" style="121" customWidth="1"/>
    <col min="4870" max="5116" width="12.54296875" style="121"/>
    <col min="5117" max="5117" width="40.7265625" style="121" customWidth="1"/>
    <col min="5118" max="5125" width="12.7265625" style="121" customWidth="1"/>
    <col min="5126" max="5372" width="12.54296875" style="121"/>
    <col min="5373" max="5373" width="40.7265625" style="121" customWidth="1"/>
    <col min="5374" max="5381" width="12.7265625" style="121" customWidth="1"/>
    <col min="5382" max="5628" width="12.54296875" style="121"/>
    <col min="5629" max="5629" width="40.7265625" style="121" customWidth="1"/>
    <col min="5630" max="5637" width="12.7265625" style="121" customWidth="1"/>
    <col min="5638" max="5884" width="12.54296875" style="121"/>
    <col min="5885" max="5885" width="40.7265625" style="121" customWidth="1"/>
    <col min="5886" max="5893" width="12.7265625" style="121" customWidth="1"/>
    <col min="5894" max="6140" width="12.54296875" style="121"/>
    <col min="6141" max="6141" width="40.7265625" style="121" customWidth="1"/>
    <col min="6142" max="6149" width="12.7265625" style="121" customWidth="1"/>
    <col min="6150" max="6396" width="12.54296875" style="121"/>
    <col min="6397" max="6397" width="40.7265625" style="121" customWidth="1"/>
    <col min="6398" max="6405" width="12.7265625" style="121" customWidth="1"/>
    <col min="6406" max="6652" width="12.54296875" style="121"/>
    <col min="6653" max="6653" width="40.7265625" style="121" customWidth="1"/>
    <col min="6654" max="6661" width="12.7265625" style="121" customWidth="1"/>
    <col min="6662" max="6908" width="12.54296875" style="121"/>
    <col min="6909" max="6909" width="40.7265625" style="121" customWidth="1"/>
    <col min="6910" max="6917" width="12.7265625" style="121" customWidth="1"/>
    <col min="6918" max="7164" width="12.54296875" style="121"/>
    <col min="7165" max="7165" width="40.7265625" style="121" customWidth="1"/>
    <col min="7166" max="7173" width="12.7265625" style="121" customWidth="1"/>
    <col min="7174" max="7420" width="12.54296875" style="121"/>
    <col min="7421" max="7421" width="40.7265625" style="121" customWidth="1"/>
    <col min="7422" max="7429" width="12.7265625" style="121" customWidth="1"/>
    <col min="7430" max="7676" width="12.54296875" style="121"/>
    <col min="7677" max="7677" width="40.7265625" style="121" customWidth="1"/>
    <col min="7678" max="7685" width="12.7265625" style="121" customWidth="1"/>
    <col min="7686" max="7932" width="12.54296875" style="121"/>
    <col min="7933" max="7933" width="40.7265625" style="121" customWidth="1"/>
    <col min="7934" max="7941" width="12.7265625" style="121" customWidth="1"/>
    <col min="7942" max="8188" width="12.54296875" style="121"/>
    <col min="8189" max="8189" width="40.7265625" style="121" customWidth="1"/>
    <col min="8190" max="8197" width="12.7265625" style="121" customWidth="1"/>
    <col min="8198" max="8444" width="12.54296875" style="121"/>
    <col min="8445" max="8445" width="40.7265625" style="121" customWidth="1"/>
    <col min="8446" max="8453" width="12.7265625" style="121" customWidth="1"/>
    <col min="8454" max="8700" width="12.54296875" style="121"/>
    <col min="8701" max="8701" width="40.7265625" style="121" customWidth="1"/>
    <col min="8702" max="8709" width="12.7265625" style="121" customWidth="1"/>
    <col min="8710" max="8956" width="12.54296875" style="121"/>
    <col min="8957" max="8957" width="40.7265625" style="121" customWidth="1"/>
    <col min="8958" max="8965" width="12.7265625" style="121" customWidth="1"/>
    <col min="8966" max="9212" width="12.54296875" style="121"/>
    <col min="9213" max="9213" width="40.7265625" style="121" customWidth="1"/>
    <col min="9214" max="9221" width="12.7265625" style="121" customWidth="1"/>
    <col min="9222" max="9468" width="12.54296875" style="121"/>
    <col min="9469" max="9469" width="40.7265625" style="121" customWidth="1"/>
    <col min="9470" max="9477" width="12.7265625" style="121" customWidth="1"/>
    <col min="9478" max="9724" width="12.54296875" style="121"/>
    <col min="9725" max="9725" width="40.7265625" style="121" customWidth="1"/>
    <col min="9726" max="9733" width="12.7265625" style="121" customWidth="1"/>
    <col min="9734" max="9980" width="12.54296875" style="121"/>
    <col min="9981" max="9981" width="40.7265625" style="121" customWidth="1"/>
    <col min="9982" max="9989" width="12.7265625" style="121" customWidth="1"/>
    <col min="9990" max="10236" width="12.54296875" style="121"/>
    <col min="10237" max="10237" width="40.7265625" style="121" customWidth="1"/>
    <col min="10238" max="10245" width="12.7265625" style="121" customWidth="1"/>
    <col min="10246" max="10492" width="12.54296875" style="121"/>
    <col min="10493" max="10493" width="40.7265625" style="121" customWidth="1"/>
    <col min="10494" max="10501" width="12.7265625" style="121" customWidth="1"/>
    <col min="10502" max="10748" width="12.54296875" style="121"/>
    <col min="10749" max="10749" width="40.7265625" style="121" customWidth="1"/>
    <col min="10750" max="10757" width="12.7265625" style="121" customWidth="1"/>
    <col min="10758" max="11004" width="12.54296875" style="121"/>
    <col min="11005" max="11005" width="40.7265625" style="121" customWidth="1"/>
    <col min="11006" max="11013" width="12.7265625" style="121" customWidth="1"/>
    <col min="11014" max="11260" width="12.54296875" style="121"/>
    <col min="11261" max="11261" width="40.7265625" style="121" customWidth="1"/>
    <col min="11262" max="11269" width="12.7265625" style="121" customWidth="1"/>
    <col min="11270" max="11516" width="12.54296875" style="121"/>
    <col min="11517" max="11517" width="40.7265625" style="121" customWidth="1"/>
    <col min="11518" max="11525" width="12.7265625" style="121" customWidth="1"/>
    <col min="11526" max="11772" width="12.54296875" style="121"/>
    <col min="11773" max="11773" width="40.7265625" style="121" customWidth="1"/>
    <col min="11774" max="11781" width="12.7265625" style="121" customWidth="1"/>
    <col min="11782" max="12028" width="12.54296875" style="121"/>
    <col min="12029" max="12029" width="40.7265625" style="121" customWidth="1"/>
    <col min="12030" max="12037" width="12.7265625" style="121" customWidth="1"/>
    <col min="12038" max="12284" width="12.54296875" style="121"/>
    <col min="12285" max="12285" width="40.7265625" style="121" customWidth="1"/>
    <col min="12286" max="12293" width="12.7265625" style="121" customWidth="1"/>
    <col min="12294" max="12540" width="12.54296875" style="121"/>
    <col min="12541" max="12541" width="40.7265625" style="121" customWidth="1"/>
    <col min="12542" max="12549" width="12.7265625" style="121" customWidth="1"/>
    <col min="12550" max="12796" width="12.54296875" style="121"/>
    <col min="12797" max="12797" width="40.7265625" style="121" customWidth="1"/>
    <col min="12798" max="12805" width="12.7265625" style="121" customWidth="1"/>
    <col min="12806" max="13052" width="12.54296875" style="121"/>
    <col min="13053" max="13053" width="40.7265625" style="121" customWidth="1"/>
    <col min="13054" max="13061" width="12.7265625" style="121" customWidth="1"/>
    <col min="13062" max="13308" width="12.54296875" style="121"/>
    <col min="13309" max="13309" width="40.7265625" style="121" customWidth="1"/>
    <col min="13310" max="13317" width="12.7265625" style="121" customWidth="1"/>
    <col min="13318" max="13564" width="12.54296875" style="121"/>
    <col min="13565" max="13565" width="40.7265625" style="121" customWidth="1"/>
    <col min="13566" max="13573" width="12.7265625" style="121" customWidth="1"/>
    <col min="13574" max="13820" width="12.54296875" style="121"/>
    <col min="13821" max="13821" width="40.7265625" style="121" customWidth="1"/>
    <col min="13822" max="13829" width="12.7265625" style="121" customWidth="1"/>
    <col min="13830" max="14076" width="12.54296875" style="121"/>
    <col min="14077" max="14077" width="40.7265625" style="121" customWidth="1"/>
    <col min="14078" max="14085" width="12.7265625" style="121" customWidth="1"/>
    <col min="14086" max="14332" width="12.54296875" style="121"/>
    <col min="14333" max="14333" width="40.7265625" style="121" customWidth="1"/>
    <col min="14334" max="14341" width="12.7265625" style="121" customWidth="1"/>
    <col min="14342" max="14588" width="12.54296875" style="121"/>
    <col min="14589" max="14589" width="40.7265625" style="121" customWidth="1"/>
    <col min="14590" max="14597" width="12.7265625" style="121" customWidth="1"/>
    <col min="14598" max="14844" width="12.54296875" style="121"/>
    <col min="14845" max="14845" width="40.7265625" style="121" customWidth="1"/>
    <col min="14846" max="14853" width="12.7265625" style="121" customWidth="1"/>
    <col min="14854" max="15100" width="12.54296875" style="121"/>
    <col min="15101" max="15101" width="40.7265625" style="121" customWidth="1"/>
    <col min="15102" max="15109" width="12.7265625" style="121" customWidth="1"/>
    <col min="15110" max="15356" width="12.54296875" style="121"/>
    <col min="15357" max="15357" width="40.7265625" style="121" customWidth="1"/>
    <col min="15358" max="15365" width="12.7265625" style="121" customWidth="1"/>
    <col min="15366" max="15612" width="12.54296875" style="121"/>
    <col min="15613" max="15613" width="40.7265625" style="121" customWidth="1"/>
    <col min="15614" max="15621" width="12.7265625" style="121" customWidth="1"/>
    <col min="15622" max="15868" width="12.54296875" style="121"/>
    <col min="15869" max="15869" width="40.7265625" style="121" customWidth="1"/>
    <col min="15870" max="15877" width="12.7265625" style="121" customWidth="1"/>
    <col min="15878" max="16124" width="12.54296875" style="121"/>
    <col min="16125" max="16125" width="40.7265625" style="121" customWidth="1"/>
    <col min="16126" max="16133" width="12.7265625" style="121" customWidth="1"/>
    <col min="16134" max="16384" width="12.54296875" style="121"/>
  </cols>
  <sheetData>
    <row r="1" spans="1:8" ht="17">
      <c r="A1" s="119" t="str">
        <f>HLOOKUP(INDICE!$F$2,Nombres!$C$3:$D$636,82,FALSE)</f>
        <v>Efficiency (*)</v>
      </c>
      <c r="B1" s="120"/>
      <c r="C1" s="120"/>
      <c r="D1" s="120"/>
      <c r="E1" s="120"/>
    </row>
    <row r="2" spans="1:8">
      <c r="A2" s="122" t="str">
        <f>HLOOKUP(INDICE!$F$2,Nombres!$C$3:$D$636,84,FALSE)</f>
        <v>(Percentage)</v>
      </c>
      <c r="B2" s="123"/>
      <c r="C2" s="123"/>
      <c r="D2" s="123"/>
      <c r="E2" s="123"/>
    </row>
    <row r="3" spans="1:8" ht="13.5">
      <c r="A3" s="124"/>
      <c r="B3" s="125">
        <f>+España!B32</f>
        <v>45747</v>
      </c>
      <c r="C3" s="125">
        <f>+España!C32</f>
        <v>45838</v>
      </c>
      <c r="D3" s="125">
        <f>+España!D32</f>
        <v>45930</v>
      </c>
      <c r="E3" s="125">
        <f>+España!E32</f>
        <v>46022</v>
      </c>
    </row>
    <row r="4" spans="1:8">
      <c r="A4" s="123"/>
      <c r="B4" s="126"/>
      <c r="C4" s="126"/>
      <c r="D4" s="123"/>
      <c r="E4" s="123"/>
    </row>
    <row r="5" spans="1:8" customFormat="1" ht="14.5">
      <c r="A5" s="18" t="str">
        <f>HLOOKUP(INDICE!$F$2,Nombres!$C$3:$D$636,276,FALSE)</f>
        <v>BBVA Group  (**)</v>
      </c>
      <c r="B5" s="128">
        <v>38.204347779457962</v>
      </c>
      <c r="C5" s="128">
        <v>37.632612652307429</v>
      </c>
      <c r="D5" s="128">
        <v>38.179439808754331</v>
      </c>
      <c r="E5" s="128">
        <v>38.807306374954962</v>
      </c>
      <c r="F5" s="129"/>
      <c r="G5" s="129"/>
    </row>
    <row r="6" spans="1:8">
      <c r="A6" s="123"/>
      <c r="B6" s="130"/>
      <c r="C6" s="130"/>
      <c r="D6" s="130"/>
      <c r="E6" s="130"/>
      <c r="F6" s="131"/>
      <c r="G6" s="131"/>
      <c r="H6" s="131"/>
    </row>
    <row r="7" spans="1:8" customFormat="1" ht="14.5">
      <c r="A7" s="7" t="str">
        <f>HLOOKUP(INDICE!$F$2,Nombres!$C$3:$D$636,7,FALSE)</f>
        <v>Spain</v>
      </c>
      <c r="B7" s="133">
        <v>32.376377557793589</v>
      </c>
      <c r="C7" s="133">
        <v>31.425841759823644</v>
      </c>
      <c r="D7" s="133">
        <v>32.508662731681468</v>
      </c>
      <c r="E7" s="133">
        <v>33.26039716535211</v>
      </c>
      <c r="F7" s="129"/>
      <c r="G7" s="129"/>
    </row>
    <row r="8" spans="1:8" ht="14.25" customHeight="1">
      <c r="A8" s="123"/>
      <c r="B8" s="130"/>
      <c r="C8" s="130"/>
      <c r="D8" s="130"/>
      <c r="E8" s="130"/>
      <c r="F8" s="134"/>
      <c r="G8" s="131"/>
      <c r="H8" s="131"/>
    </row>
    <row r="9" spans="1:8" ht="14.25" customHeight="1">
      <c r="A9" s="7" t="str">
        <f>HLOOKUP(INDICE!$F$2,Nombres!$C$3:$D$636,11,FALSE)</f>
        <v>Mexico</v>
      </c>
      <c r="B9" s="133">
        <v>30.993632341195436</v>
      </c>
      <c r="C9" s="133">
        <v>30.689809273440584</v>
      </c>
      <c r="D9" s="133">
        <v>30.581327707042327</v>
      </c>
      <c r="E9" s="133">
        <v>30.526108889441073</v>
      </c>
      <c r="F9" s="134"/>
      <c r="G9" s="131"/>
      <c r="H9" s="131"/>
    </row>
    <row r="10" spans="1:8" ht="14.25" customHeight="1">
      <c r="A10" s="123"/>
      <c r="B10" s="130"/>
      <c r="C10" s="130"/>
      <c r="D10" s="130"/>
      <c r="E10" s="130"/>
      <c r="F10" s="134"/>
      <c r="G10" s="131"/>
      <c r="H10" s="131"/>
    </row>
    <row r="11" spans="1:8" customFormat="1" ht="14.5">
      <c r="A11" s="7" t="str">
        <f>HLOOKUP(INDICE!$F$2,Nombres!$C$3:$D$636,12,FALSE)</f>
        <v xml:space="preserve">Turkey </v>
      </c>
      <c r="B11" s="133">
        <v>45.539375650330228</v>
      </c>
      <c r="C11" s="133">
        <v>44.824278958005266</v>
      </c>
      <c r="D11" s="133">
        <v>43.714687709830059</v>
      </c>
      <c r="E11" s="133">
        <v>44.413518394300134</v>
      </c>
      <c r="F11" s="129"/>
      <c r="G11" s="129"/>
    </row>
    <row r="12" spans="1:8" ht="14.25" customHeight="1">
      <c r="A12" s="123"/>
      <c r="B12" s="130"/>
      <c r="C12" s="130"/>
      <c r="D12" s="130"/>
      <c r="E12" s="130"/>
      <c r="F12" s="131"/>
      <c r="G12" s="131"/>
      <c r="H12" s="131"/>
    </row>
    <row r="13" spans="1:8" customFormat="1" ht="14.5">
      <c r="A13" s="7" t="str">
        <f>HLOOKUP(INDICE!$F$2,Nombres!$C$3:$D$636,13,FALSE)</f>
        <v>South America</v>
      </c>
      <c r="B13" s="133">
        <v>44.596082866283162</v>
      </c>
      <c r="C13" s="133">
        <v>44.305265800719852</v>
      </c>
      <c r="D13" s="133">
        <v>44.226266924739328</v>
      </c>
      <c r="E13" s="133">
        <v>44.361014024616566</v>
      </c>
      <c r="F13" s="129"/>
      <c r="G13" s="129"/>
    </row>
    <row r="14" spans="1:8">
      <c r="A14" s="123"/>
      <c r="B14" s="130"/>
      <c r="C14" s="130"/>
      <c r="D14" s="130"/>
      <c r="E14" s="130"/>
      <c r="F14" s="131"/>
      <c r="G14" s="131"/>
      <c r="H14" s="131"/>
    </row>
    <row r="15" spans="1:8">
      <c r="A15" s="7" t="str">
        <f>HLOOKUP(INDICE!$F$2,Nombres!$C$3:$D$636,263,FALSE)</f>
        <v>Rest of Business</v>
      </c>
      <c r="B15" s="133">
        <v>43.545560453427584</v>
      </c>
      <c r="C15" s="133">
        <v>45.780015304537443</v>
      </c>
      <c r="D15" s="133">
        <v>45.987312187527273</v>
      </c>
      <c r="E15" s="133">
        <v>49.023020081631657</v>
      </c>
    </row>
    <row r="16" spans="1:8">
      <c r="A16" s="123"/>
      <c r="B16" s="135"/>
      <c r="C16" s="135"/>
      <c r="D16" s="123"/>
      <c r="E16" s="136"/>
      <c r="F16" s="131"/>
      <c r="G16" s="131"/>
      <c r="H16" s="131"/>
    </row>
    <row r="17" spans="1:8">
      <c r="A17" s="20" t="str">
        <f>HLOOKUP(INDICE!$F$2,Nombres!$C$3:$D$636,83,FALSE)</f>
        <v>(*) Operating expenses / Gross income. Including depreciation</v>
      </c>
      <c r="B17" s="123"/>
      <c r="C17" s="123"/>
      <c r="D17" s="123"/>
      <c r="E17" s="136"/>
      <c r="F17" s="131"/>
      <c r="G17" s="131"/>
      <c r="H17" s="131"/>
    </row>
    <row r="18" spans="1:8">
      <c r="A18" s="137"/>
      <c r="B18" s="137"/>
      <c r="C18" s="137"/>
      <c r="D18" s="137"/>
      <c r="E18" s="138"/>
      <c r="F18" s="131"/>
      <c r="G18" s="131"/>
      <c r="H18" s="131"/>
    </row>
    <row r="19" spans="1:8">
      <c r="A19" s="20"/>
      <c r="B19" s="137"/>
      <c r="C19" s="137"/>
      <c r="D19" s="137"/>
      <c r="E19" s="137"/>
    </row>
    <row r="998" spans="1:1">
      <c r="A998" s="121" t="s">
        <v>555</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A1:G994"/>
  <sheetViews>
    <sheetView showGridLines="0" workbookViewId="0">
      <selection activeCell="G18" sqref="G18"/>
    </sheetView>
  </sheetViews>
  <sheetFormatPr baseColWidth="10" defaultColWidth="12.54296875" defaultRowHeight="12.5"/>
  <cols>
    <col min="1" max="1" width="45.7265625" style="174" customWidth="1"/>
    <col min="2" max="2" width="10.81640625" style="121" customWidth="1" collapsed="1"/>
    <col min="3" max="3" width="10.81640625" style="121" customWidth="1"/>
    <col min="4" max="5" width="10.81640625" style="140" customWidth="1"/>
    <col min="6" max="7" width="9.54296875" style="140" customWidth="1"/>
    <col min="8" max="252" width="12.54296875" style="140"/>
    <col min="253" max="253" width="45.7265625" style="140" customWidth="1"/>
    <col min="254" max="261" width="12.7265625" style="140" customWidth="1"/>
    <col min="262" max="263" width="9.54296875" style="140" customWidth="1"/>
    <col min="264" max="508" width="12.54296875" style="140"/>
    <col min="509" max="509" width="45.7265625" style="140" customWidth="1"/>
    <col min="510" max="517" width="12.7265625" style="140" customWidth="1"/>
    <col min="518" max="519" width="9.54296875" style="140" customWidth="1"/>
    <col min="520" max="764" width="12.54296875" style="140"/>
    <col min="765" max="765" width="45.7265625" style="140" customWidth="1"/>
    <col min="766" max="773" width="12.7265625" style="140" customWidth="1"/>
    <col min="774" max="775" width="9.54296875" style="140" customWidth="1"/>
    <col min="776" max="1020" width="12.54296875" style="140"/>
    <col min="1021" max="1021" width="45.7265625" style="140" customWidth="1"/>
    <col min="1022" max="1029" width="12.7265625" style="140" customWidth="1"/>
    <col min="1030" max="1031" width="9.54296875" style="140" customWidth="1"/>
    <col min="1032" max="1276" width="12.54296875" style="140"/>
    <col min="1277" max="1277" width="45.7265625" style="140" customWidth="1"/>
    <col min="1278" max="1285" width="12.7265625" style="140" customWidth="1"/>
    <col min="1286" max="1287" width="9.54296875" style="140" customWidth="1"/>
    <col min="1288" max="1532" width="12.54296875" style="140"/>
    <col min="1533" max="1533" width="45.7265625" style="140" customWidth="1"/>
    <col min="1534" max="1541" width="12.7265625" style="140" customWidth="1"/>
    <col min="1542" max="1543" width="9.54296875" style="140" customWidth="1"/>
    <col min="1544" max="1788" width="12.54296875" style="140"/>
    <col min="1789" max="1789" width="45.7265625" style="140" customWidth="1"/>
    <col min="1790" max="1797" width="12.7265625" style="140" customWidth="1"/>
    <col min="1798" max="1799" width="9.54296875" style="140" customWidth="1"/>
    <col min="1800" max="2044" width="12.54296875" style="140"/>
    <col min="2045" max="2045" width="45.7265625" style="140" customWidth="1"/>
    <col min="2046" max="2053" width="12.7265625" style="140" customWidth="1"/>
    <col min="2054" max="2055" width="9.54296875" style="140" customWidth="1"/>
    <col min="2056" max="2300" width="12.54296875" style="140"/>
    <col min="2301" max="2301" width="45.7265625" style="140" customWidth="1"/>
    <col min="2302" max="2309" width="12.7265625" style="140" customWidth="1"/>
    <col min="2310" max="2311" width="9.54296875" style="140" customWidth="1"/>
    <col min="2312" max="2556" width="12.54296875" style="140"/>
    <col min="2557" max="2557" width="45.7265625" style="140" customWidth="1"/>
    <col min="2558" max="2565" width="12.7265625" style="140" customWidth="1"/>
    <col min="2566" max="2567" width="9.54296875" style="140" customWidth="1"/>
    <col min="2568" max="2812" width="12.54296875" style="140"/>
    <col min="2813" max="2813" width="45.7265625" style="140" customWidth="1"/>
    <col min="2814" max="2821" width="12.7265625" style="140" customWidth="1"/>
    <col min="2822" max="2823" width="9.54296875" style="140" customWidth="1"/>
    <col min="2824" max="3068" width="12.54296875" style="140"/>
    <col min="3069" max="3069" width="45.7265625" style="140" customWidth="1"/>
    <col min="3070" max="3077" width="12.7265625" style="140" customWidth="1"/>
    <col min="3078" max="3079" width="9.54296875" style="140" customWidth="1"/>
    <col min="3080" max="3324" width="12.54296875" style="140"/>
    <col min="3325" max="3325" width="45.7265625" style="140" customWidth="1"/>
    <col min="3326" max="3333" width="12.7265625" style="140" customWidth="1"/>
    <col min="3334" max="3335" width="9.54296875" style="140" customWidth="1"/>
    <col min="3336" max="3580" width="12.54296875" style="140"/>
    <col min="3581" max="3581" width="45.7265625" style="140" customWidth="1"/>
    <col min="3582" max="3589" width="12.7265625" style="140" customWidth="1"/>
    <col min="3590" max="3591" width="9.54296875" style="140" customWidth="1"/>
    <col min="3592" max="3836" width="12.54296875" style="140"/>
    <col min="3837" max="3837" width="45.7265625" style="140" customWidth="1"/>
    <col min="3838" max="3845" width="12.7265625" style="140" customWidth="1"/>
    <col min="3846" max="3847" width="9.54296875" style="140" customWidth="1"/>
    <col min="3848" max="4092" width="12.54296875" style="140"/>
    <col min="4093" max="4093" width="45.7265625" style="140" customWidth="1"/>
    <col min="4094" max="4101" width="12.7265625" style="140" customWidth="1"/>
    <col min="4102" max="4103" width="9.54296875" style="140" customWidth="1"/>
    <col min="4104" max="4348" width="12.54296875" style="140"/>
    <col min="4349" max="4349" width="45.7265625" style="140" customWidth="1"/>
    <col min="4350" max="4357" width="12.7265625" style="140" customWidth="1"/>
    <col min="4358" max="4359" width="9.54296875" style="140" customWidth="1"/>
    <col min="4360" max="4604" width="12.54296875" style="140"/>
    <col min="4605" max="4605" width="45.7265625" style="140" customWidth="1"/>
    <col min="4606" max="4613" width="12.7265625" style="140" customWidth="1"/>
    <col min="4614" max="4615" width="9.54296875" style="140" customWidth="1"/>
    <col min="4616" max="4860" width="12.54296875" style="140"/>
    <col min="4861" max="4861" width="45.7265625" style="140" customWidth="1"/>
    <col min="4862" max="4869" width="12.7265625" style="140" customWidth="1"/>
    <col min="4870" max="4871" width="9.54296875" style="140" customWidth="1"/>
    <col min="4872" max="5116" width="12.54296875" style="140"/>
    <col min="5117" max="5117" width="45.7265625" style="140" customWidth="1"/>
    <col min="5118" max="5125" width="12.7265625" style="140" customWidth="1"/>
    <col min="5126" max="5127" width="9.54296875" style="140" customWidth="1"/>
    <col min="5128" max="5372" width="12.54296875" style="140"/>
    <col min="5373" max="5373" width="45.7265625" style="140" customWidth="1"/>
    <col min="5374" max="5381" width="12.7265625" style="140" customWidth="1"/>
    <col min="5382" max="5383" width="9.54296875" style="140" customWidth="1"/>
    <col min="5384" max="5628" width="12.54296875" style="140"/>
    <col min="5629" max="5629" width="45.7265625" style="140" customWidth="1"/>
    <col min="5630" max="5637" width="12.7265625" style="140" customWidth="1"/>
    <col min="5638" max="5639" width="9.54296875" style="140" customWidth="1"/>
    <col min="5640" max="5884" width="12.54296875" style="140"/>
    <col min="5885" max="5885" width="45.7265625" style="140" customWidth="1"/>
    <col min="5886" max="5893" width="12.7265625" style="140" customWidth="1"/>
    <col min="5894" max="5895" width="9.54296875" style="140" customWidth="1"/>
    <col min="5896" max="6140" width="12.54296875" style="140"/>
    <col min="6141" max="6141" width="45.7265625" style="140" customWidth="1"/>
    <col min="6142" max="6149" width="12.7265625" style="140" customWidth="1"/>
    <col min="6150" max="6151" width="9.54296875" style="140" customWidth="1"/>
    <col min="6152" max="6396" width="12.54296875" style="140"/>
    <col min="6397" max="6397" width="45.7265625" style="140" customWidth="1"/>
    <col min="6398" max="6405" width="12.7265625" style="140" customWidth="1"/>
    <col min="6406" max="6407" width="9.54296875" style="140" customWidth="1"/>
    <col min="6408" max="6652" width="12.54296875" style="140"/>
    <col min="6653" max="6653" width="45.7265625" style="140" customWidth="1"/>
    <col min="6654" max="6661" width="12.7265625" style="140" customWidth="1"/>
    <col min="6662" max="6663" width="9.54296875" style="140" customWidth="1"/>
    <col min="6664" max="6908" width="12.54296875" style="140"/>
    <col min="6909" max="6909" width="45.7265625" style="140" customWidth="1"/>
    <col min="6910" max="6917" width="12.7265625" style="140" customWidth="1"/>
    <col min="6918" max="6919" width="9.54296875" style="140" customWidth="1"/>
    <col min="6920" max="7164" width="12.54296875" style="140"/>
    <col min="7165" max="7165" width="45.7265625" style="140" customWidth="1"/>
    <col min="7166" max="7173" width="12.7265625" style="140" customWidth="1"/>
    <col min="7174" max="7175" width="9.54296875" style="140" customWidth="1"/>
    <col min="7176" max="7420" width="12.54296875" style="140"/>
    <col min="7421" max="7421" width="45.7265625" style="140" customWidth="1"/>
    <col min="7422" max="7429" width="12.7265625" style="140" customWidth="1"/>
    <col min="7430" max="7431" width="9.54296875" style="140" customWidth="1"/>
    <col min="7432" max="7676" width="12.54296875" style="140"/>
    <col min="7677" max="7677" width="45.7265625" style="140" customWidth="1"/>
    <col min="7678" max="7685" width="12.7265625" style="140" customWidth="1"/>
    <col min="7686" max="7687" width="9.54296875" style="140" customWidth="1"/>
    <col min="7688" max="7932" width="12.54296875" style="140"/>
    <col min="7933" max="7933" width="45.7265625" style="140" customWidth="1"/>
    <col min="7934" max="7941" width="12.7265625" style="140" customWidth="1"/>
    <col min="7942" max="7943" width="9.54296875" style="140" customWidth="1"/>
    <col min="7944" max="8188" width="12.54296875" style="140"/>
    <col min="8189" max="8189" width="45.7265625" style="140" customWidth="1"/>
    <col min="8190" max="8197" width="12.7265625" style="140" customWidth="1"/>
    <col min="8198" max="8199" width="9.54296875" style="140" customWidth="1"/>
    <col min="8200" max="8444" width="12.54296875" style="140"/>
    <col min="8445" max="8445" width="45.7265625" style="140" customWidth="1"/>
    <col min="8446" max="8453" width="12.7265625" style="140" customWidth="1"/>
    <col min="8454" max="8455" width="9.54296875" style="140" customWidth="1"/>
    <col min="8456" max="8700" width="12.54296875" style="140"/>
    <col min="8701" max="8701" width="45.7265625" style="140" customWidth="1"/>
    <col min="8702" max="8709" width="12.7265625" style="140" customWidth="1"/>
    <col min="8710" max="8711" width="9.54296875" style="140" customWidth="1"/>
    <col min="8712" max="8956" width="12.54296875" style="140"/>
    <col min="8957" max="8957" width="45.7265625" style="140" customWidth="1"/>
    <col min="8958" max="8965" width="12.7265625" style="140" customWidth="1"/>
    <col min="8966" max="8967" width="9.54296875" style="140" customWidth="1"/>
    <col min="8968" max="9212" width="12.54296875" style="140"/>
    <col min="9213" max="9213" width="45.7265625" style="140" customWidth="1"/>
    <col min="9214" max="9221" width="12.7265625" style="140" customWidth="1"/>
    <col min="9222" max="9223" width="9.54296875" style="140" customWidth="1"/>
    <col min="9224" max="9468" width="12.54296875" style="140"/>
    <col min="9469" max="9469" width="45.7265625" style="140" customWidth="1"/>
    <col min="9470" max="9477" width="12.7265625" style="140" customWidth="1"/>
    <col min="9478" max="9479" width="9.54296875" style="140" customWidth="1"/>
    <col min="9480" max="9724" width="12.54296875" style="140"/>
    <col min="9725" max="9725" width="45.7265625" style="140" customWidth="1"/>
    <col min="9726" max="9733" width="12.7265625" style="140" customWidth="1"/>
    <col min="9734" max="9735" width="9.54296875" style="140" customWidth="1"/>
    <col min="9736" max="9980" width="12.54296875" style="140"/>
    <col min="9981" max="9981" width="45.7265625" style="140" customWidth="1"/>
    <col min="9982" max="9989" width="12.7265625" style="140" customWidth="1"/>
    <col min="9990" max="9991" width="9.54296875" style="140" customWidth="1"/>
    <col min="9992" max="10236" width="12.54296875" style="140"/>
    <col min="10237" max="10237" width="45.7265625" style="140" customWidth="1"/>
    <col min="10238" max="10245" width="12.7265625" style="140" customWidth="1"/>
    <col min="10246" max="10247" width="9.54296875" style="140" customWidth="1"/>
    <col min="10248" max="10492" width="12.54296875" style="140"/>
    <col min="10493" max="10493" width="45.7265625" style="140" customWidth="1"/>
    <col min="10494" max="10501" width="12.7265625" style="140" customWidth="1"/>
    <col min="10502" max="10503" width="9.54296875" style="140" customWidth="1"/>
    <col min="10504" max="10748" width="12.54296875" style="140"/>
    <col min="10749" max="10749" width="45.7265625" style="140" customWidth="1"/>
    <col min="10750" max="10757" width="12.7265625" style="140" customWidth="1"/>
    <col min="10758" max="10759" width="9.54296875" style="140" customWidth="1"/>
    <col min="10760" max="11004" width="12.54296875" style="140"/>
    <col min="11005" max="11005" width="45.7265625" style="140" customWidth="1"/>
    <col min="11006" max="11013" width="12.7265625" style="140" customWidth="1"/>
    <col min="11014" max="11015" width="9.54296875" style="140" customWidth="1"/>
    <col min="11016" max="11260" width="12.54296875" style="140"/>
    <col min="11261" max="11261" width="45.7265625" style="140" customWidth="1"/>
    <col min="11262" max="11269" width="12.7265625" style="140" customWidth="1"/>
    <col min="11270" max="11271" width="9.54296875" style="140" customWidth="1"/>
    <col min="11272" max="11516" width="12.54296875" style="140"/>
    <col min="11517" max="11517" width="45.7265625" style="140" customWidth="1"/>
    <col min="11518" max="11525" width="12.7265625" style="140" customWidth="1"/>
    <col min="11526" max="11527" width="9.54296875" style="140" customWidth="1"/>
    <col min="11528" max="11772" width="12.54296875" style="140"/>
    <col min="11773" max="11773" width="45.7265625" style="140" customWidth="1"/>
    <col min="11774" max="11781" width="12.7265625" style="140" customWidth="1"/>
    <col min="11782" max="11783" width="9.54296875" style="140" customWidth="1"/>
    <col min="11784" max="12028" width="12.54296875" style="140"/>
    <col min="12029" max="12029" width="45.7265625" style="140" customWidth="1"/>
    <col min="12030" max="12037" width="12.7265625" style="140" customWidth="1"/>
    <col min="12038" max="12039" width="9.54296875" style="140" customWidth="1"/>
    <col min="12040" max="12284" width="12.54296875" style="140"/>
    <col min="12285" max="12285" width="45.7265625" style="140" customWidth="1"/>
    <col min="12286" max="12293" width="12.7265625" style="140" customWidth="1"/>
    <col min="12294" max="12295" width="9.54296875" style="140" customWidth="1"/>
    <col min="12296" max="12540" width="12.54296875" style="140"/>
    <col min="12541" max="12541" width="45.7265625" style="140" customWidth="1"/>
    <col min="12542" max="12549" width="12.7265625" style="140" customWidth="1"/>
    <col min="12550" max="12551" width="9.54296875" style="140" customWidth="1"/>
    <col min="12552" max="12796" width="12.54296875" style="140"/>
    <col min="12797" max="12797" width="45.7265625" style="140" customWidth="1"/>
    <col min="12798" max="12805" width="12.7265625" style="140" customWidth="1"/>
    <col min="12806" max="12807" width="9.54296875" style="140" customWidth="1"/>
    <col min="12808" max="13052" width="12.54296875" style="140"/>
    <col min="13053" max="13053" width="45.7265625" style="140" customWidth="1"/>
    <col min="13054" max="13061" width="12.7265625" style="140" customWidth="1"/>
    <col min="13062" max="13063" width="9.54296875" style="140" customWidth="1"/>
    <col min="13064" max="13308" width="12.54296875" style="140"/>
    <col min="13309" max="13309" width="45.7265625" style="140" customWidth="1"/>
    <col min="13310" max="13317" width="12.7265625" style="140" customWidth="1"/>
    <col min="13318" max="13319" width="9.54296875" style="140" customWidth="1"/>
    <col min="13320" max="13564" width="12.54296875" style="140"/>
    <col min="13565" max="13565" width="45.7265625" style="140" customWidth="1"/>
    <col min="13566" max="13573" width="12.7265625" style="140" customWidth="1"/>
    <col min="13574" max="13575" width="9.54296875" style="140" customWidth="1"/>
    <col min="13576" max="13820" width="12.54296875" style="140"/>
    <col min="13821" max="13821" width="45.7265625" style="140" customWidth="1"/>
    <col min="13822" max="13829" width="12.7265625" style="140" customWidth="1"/>
    <col min="13830" max="13831" width="9.54296875" style="140" customWidth="1"/>
    <col min="13832" max="14076" width="12.54296875" style="140"/>
    <col min="14077" max="14077" width="45.7265625" style="140" customWidth="1"/>
    <col min="14078" max="14085" width="12.7265625" style="140" customWidth="1"/>
    <col min="14086" max="14087" width="9.54296875" style="140" customWidth="1"/>
    <col min="14088" max="14332" width="12.54296875" style="140"/>
    <col min="14333" max="14333" width="45.7265625" style="140" customWidth="1"/>
    <col min="14334" max="14341" width="12.7265625" style="140" customWidth="1"/>
    <col min="14342" max="14343" width="9.54296875" style="140" customWidth="1"/>
    <col min="14344" max="14588" width="12.54296875" style="140"/>
    <col min="14589" max="14589" width="45.7265625" style="140" customWidth="1"/>
    <col min="14590" max="14597" width="12.7265625" style="140" customWidth="1"/>
    <col min="14598" max="14599" width="9.54296875" style="140" customWidth="1"/>
    <col min="14600" max="14844" width="12.54296875" style="140"/>
    <col min="14845" max="14845" width="45.7265625" style="140" customWidth="1"/>
    <col min="14846" max="14853" width="12.7265625" style="140" customWidth="1"/>
    <col min="14854" max="14855" width="9.54296875" style="140" customWidth="1"/>
    <col min="14856" max="15100" width="12.54296875" style="140"/>
    <col min="15101" max="15101" width="45.7265625" style="140" customWidth="1"/>
    <col min="15102" max="15109" width="12.7265625" style="140" customWidth="1"/>
    <col min="15110" max="15111" width="9.54296875" style="140" customWidth="1"/>
    <col min="15112" max="15356" width="12.54296875" style="140"/>
    <col min="15357" max="15357" width="45.7265625" style="140" customWidth="1"/>
    <col min="15358" max="15365" width="12.7265625" style="140" customWidth="1"/>
    <col min="15366" max="15367" width="9.54296875" style="140" customWidth="1"/>
    <col min="15368" max="15612" width="12.54296875" style="140"/>
    <col min="15613" max="15613" width="45.7265625" style="140" customWidth="1"/>
    <col min="15614" max="15621" width="12.7265625" style="140" customWidth="1"/>
    <col min="15622" max="15623" width="9.54296875" style="140" customWidth="1"/>
    <col min="15624" max="15868" width="12.54296875" style="140"/>
    <col min="15869" max="15869" width="45.7265625" style="140" customWidth="1"/>
    <col min="15870" max="15877" width="12.7265625" style="140" customWidth="1"/>
    <col min="15878" max="15879" width="9.54296875" style="140" customWidth="1"/>
    <col min="15880" max="16124" width="12.54296875" style="140"/>
    <col min="16125" max="16125" width="45.7265625" style="140" customWidth="1"/>
    <col min="16126" max="16133" width="12.7265625" style="140" customWidth="1"/>
    <col min="16134" max="16135" width="9.54296875" style="140" customWidth="1"/>
    <col min="16136" max="16384" width="12.54296875" style="140"/>
  </cols>
  <sheetData>
    <row r="1" spans="1:7" ht="19.5">
      <c r="A1" s="119" t="str">
        <f>HLOOKUP(INDICE!$F$2,Nombres!$C$3:$D$636,85,FALSE)</f>
        <v>NPL ratio</v>
      </c>
      <c r="B1" s="139"/>
      <c r="C1" s="120"/>
      <c r="D1" s="120"/>
      <c r="E1" s="120"/>
    </row>
    <row r="2" spans="1:7" ht="14.25" customHeight="1">
      <c r="A2" s="122" t="str">
        <f>HLOOKUP(INDICE!$F$2,Nombres!$C$3:$D$636,84,FALSE)</f>
        <v>(Percentage)</v>
      </c>
      <c r="B2" s="123"/>
      <c r="C2" s="123"/>
      <c r="D2" s="123"/>
      <c r="E2" s="123"/>
    </row>
    <row r="3" spans="1:7" ht="13.5">
      <c r="A3" s="123"/>
      <c r="B3" s="141">
        <f>+España!B$32</f>
        <v>45747</v>
      </c>
      <c r="C3" s="141">
        <f>+España!C$32</f>
        <v>45838</v>
      </c>
      <c r="D3" s="141">
        <f>+España!D$32</f>
        <v>45930</v>
      </c>
      <c r="E3" s="141">
        <f>+España!E$32</f>
        <v>46022</v>
      </c>
    </row>
    <row r="4" spans="1:7" ht="6.75" customHeight="1">
      <c r="A4" s="123"/>
      <c r="B4" s="126"/>
      <c r="C4" s="126"/>
      <c r="D4" s="123"/>
      <c r="E4" s="123"/>
    </row>
    <row r="5" spans="1:7" customFormat="1" ht="14.5">
      <c r="A5" s="18" t="str">
        <f>HLOOKUP(INDICE!$F$2,Nombres!$C$3:$D$636,275,FALSE)</f>
        <v>BBVA Group  (*)</v>
      </c>
      <c r="B5" s="127">
        <v>2.9</v>
      </c>
      <c r="C5" s="128">
        <v>2.9</v>
      </c>
      <c r="D5" s="128">
        <v>2.8</v>
      </c>
      <c r="E5" s="128">
        <v>2.7</v>
      </c>
      <c r="F5" s="142"/>
      <c r="G5" s="143"/>
    </row>
    <row r="6" spans="1:7" s="144" customFormat="1" ht="6.75" customHeight="1">
      <c r="A6" s="123"/>
      <c r="B6" s="130"/>
      <c r="C6" s="130"/>
      <c r="D6" s="130"/>
      <c r="E6" s="130"/>
      <c r="F6" s="142"/>
      <c r="G6" s="143"/>
    </row>
    <row r="7" spans="1:7" customFormat="1" ht="14.5">
      <c r="A7" s="7" t="str">
        <f>HLOOKUP(INDICE!$F$2,Nombres!$C$3:$D$636,7,FALSE)</f>
        <v>Spain</v>
      </c>
      <c r="B7" s="132">
        <v>3.5</v>
      </c>
      <c r="C7" s="133">
        <v>3.5</v>
      </c>
      <c r="D7" s="133">
        <v>3.1</v>
      </c>
      <c r="E7" s="133">
        <v>3</v>
      </c>
      <c r="F7" s="142"/>
      <c r="G7" s="143"/>
    </row>
    <row r="8" spans="1:7" ht="6" customHeight="1">
      <c r="A8" s="123"/>
      <c r="B8" s="130"/>
      <c r="C8" s="130"/>
      <c r="D8" s="130"/>
      <c r="E8" s="130"/>
      <c r="F8" s="142"/>
      <c r="G8" s="145"/>
    </row>
    <row r="9" spans="1:7" ht="14.5">
      <c r="A9" s="7" t="str">
        <f>HLOOKUP(INDICE!$F$2,Nombres!$C$3:$D$636,11,FALSE)</f>
        <v>Mexico</v>
      </c>
      <c r="B9" s="132">
        <v>2.4</v>
      </c>
      <c r="C9" s="133">
        <v>2.7</v>
      </c>
      <c r="D9" s="133">
        <v>2.8</v>
      </c>
      <c r="E9" s="133">
        <v>2.7</v>
      </c>
      <c r="F9" s="142"/>
      <c r="G9" s="145"/>
    </row>
    <row r="10" spans="1:7" ht="6" customHeight="1">
      <c r="A10" s="123"/>
      <c r="B10" s="130"/>
      <c r="C10" s="130"/>
      <c r="D10" s="130"/>
      <c r="E10" s="130"/>
      <c r="F10" s="142"/>
      <c r="G10" s="145"/>
    </row>
    <row r="11" spans="1:7" customFormat="1" ht="14.5">
      <c r="A11" s="7" t="str">
        <f>HLOOKUP(INDICE!$F$2,Nombres!$C$3:$D$636,12,FALSE)</f>
        <v xml:space="preserve">Turkey </v>
      </c>
      <c r="B11" s="132">
        <v>3.2</v>
      </c>
      <c r="C11" s="133">
        <v>3.4</v>
      </c>
      <c r="D11" s="133">
        <v>3.7</v>
      </c>
      <c r="E11" s="133">
        <v>3.9</v>
      </c>
      <c r="F11" s="142"/>
    </row>
    <row r="12" spans="1:7" ht="6" customHeight="1">
      <c r="A12" s="123"/>
      <c r="B12" s="130"/>
      <c r="C12" s="130"/>
      <c r="D12" s="130"/>
      <c r="E12" s="130"/>
      <c r="F12" s="142"/>
      <c r="G12" s="145"/>
    </row>
    <row r="13" spans="1:7" customFormat="1" ht="14.5">
      <c r="A13" s="7" t="str">
        <f>HLOOKUP(INDICE!$F$2,Nombres!$C$3:$D$636,13,FALSE)</f>
        <v>South America</v>
      </c>
      <c r="B13" s="132">
        <v>4.3</v>
      </c>
      <c r="C13" s="133">
        <v>4.2</v>
      </c>
      <c r="D13" s="133">
        <v>4.0999999999999996</v>
      </c>
      <c r="E13" s="133">
        <v>4</v>
      </c>
      <c r="F13" s="142"/>
    </row>
    <row r="14" spans="1:7" s="144" customFormat="1" ht="6" customHeight="1">
      <c r="A14" s="123"/>
      <c r="B14" s="146"/>
      <c r="C14" s="147"/>
      <c r="D14" s="147"/>
      <c r="E14" s="147"/>
      <c r="F14" s="142"/>
      <c r="G14" s="145"/>
    </row>
    <row r="15" spans="1:7">
      <c r="A15" s="7" t="str">
        <f>HLOOKUP(INDICE!$F$2,Nombres!$C$3:$D$636,263,FALSE)</f>
        <v>Rest of Business</v>
      </c>
      <c r="B15" s="132">
        <v>0.3</v>
      </c>
      <c r="C15" s="133">
        <v>0.2</v>
      </c>
      <c r="D15" s="133">
        <v>0.2</v>
      </c>
      <c r="E15" s="133">
        <v>0.2</v>
      </c>
    </row>
    <row r="16" spans="1:7" s="144" customFormat="1" ht="13">
      <c r="A16" s="148"/>
      <c r="B16" s="146"/>
      <c r="C16" s="146"/>
      <c r="D16" s="149"/>
      <c r="E16" s="149"/>
      <c r="F16" s="145"/>
      <c r="G16" s="145"/>
    </row>
    <row r="17" spans="1:7">
      <c r="A17" s="123"/>
      <c r="B17" s="146"/>
      <c r="C17" s="146"/>
      <c r="D17" s="150"/>
      <c r="E17" s="150"/>
      <c r="F17" s="145"/>
      <c r="G17" s="145"/>
    </row>
    <row r="18" spans="1:7" s="153" customFormat="1" ht="17">
      <c r="A18" s="119" t="str">
        <f>HLOOKUP(INDICE!$F$2,Nombres!$C$3:$D$636,86,FALSE)</f>
        <v>NPL coverage ratio</v>
      </c>
      <c r="B18" s="151"/>
      <c r="C18" s="151"/>
      <c r="D18" s="152"/>
      <c r="E18" s="152"/>
      <c r="F18" s="145"/>
      <c r="G18" s="145"/>
    </row>
    <row r="19" spans="1:7" ht="13.5" customHeight="1">
      <c r="A19" s="122" t="str">
        <f>HLOOKUP(INDICE!$F$2,Nombres!$C$3:$D$636,84,FALSE)</f>
        <v>(Percentage)</v>
      </c>
      <c r="B19" s="135"/>
      <c r="C19" s="135"/>
      <c r="D19" s="150"/>
      <c r="E19" s="150"/>
      <c r="F19" s="145"/>
      <c r="G19" s="145"/>
    </row>
    <row r="20" spans="1:7" ht="13.5">
      <c r="A20" s="123"/>
      <c r="B20" s="141">
        <f t="shared" ref="B20:E20" si="0">+B$3</f>
        <v>45747</v>
      </c>
      <c r="C20" s="141">
        <f t="shared" si="0"/>
        <v>45838</v>
      </c>
      <c r="D20" s="141">
        <f t="shared" si="0"/>
        <v>45930</v>
      </c>
      <c r="E20" s="141">
        <f t="shared" si="0"/>
        <v>46022</v>
      </c>
      <c r="F20" s="145"/>
      <c r="G20" s="145"/>
    </row>
    <row r="21" spans="1:7" ht="6.75" customHeight="1">
      <c r="A21" s="123"/>
      <c r="B21" s="154"/>
      <c r="C21" s="154"/>
      <c r="D21" s="150"/>
      <c r="E21" s="150"/>
      <c r="F21" s="145"/>
      <c r="G21" s="145"/>
    </row>
    <row r="22" spans="1:7" customFormat="1" ht="14.5">
      <c r="A22" s="18" t="str">
        <f>HLOOKUP(INDICE!$F$2,Nombres!$C$3:$D$636,275,FALSE)</f>
        <v>BBVA Group  (*)</v>
      </c>
      <c r="B22" s="155">
        <v>82</v>
      </c>
      <c r="C22" s="156">
        <v>81</v>
      </c>
      <c r="D22" s="156">
        <v>84</v>
      </c>
      <c r="E22" s="156">
        <v>85</v>
      </c>
      <c r="F22" s="157"/>
    </row>
    <row r="23" spans="1:7" s="144" customFormat="1" ht="6.75" customHeight="1">
      <c r="A23" s="123"/>
      <c r="B23" s="158"/>
      <c r="C23" s="158"/>
      <c r="D23" s="158"/>
      <c r="E23" s="158"/>
      <c r="F23" s="157"/>
      <c r="G23" s="145"/>
    </row>
    <row r="24" spans="1:7" customFormat="1" ht="14.5">
      <c r="A24" s="7" t="str">
        <f>HLOOKUP(INDICE!$F$2,Nombres!$C$3:$D$636,7,FALSE)</f>
        <v>Spain</v>
      </c>
      <c r="B24" s="159">
        <v>61</v>
      </c>
      <c r="C24" s="160">
        <v>61</v>
      </c>
      <c r="D24" s="160">
        <v>65</v>
      </c>
      <c r="E24" s="160">
        <v>67</v>
      </c>
      <c r="F24" s="157"/>
      <c r="G24" s="161"/>
    </row>
    <row r="25" spans="1:7" ht="6" customHeight="1">
      <c r="A25" s="123"/>
      <c r="B25" s="158"/>
      <c r="C25" s="158"/>
      <c r="D25" s="158"/>
      <c r="E25" s="158"/>
      <c r="F25" s="157"/>
      <c r="G25" s="145"/>
    </row>
    <row r="26" spans="1:7" customFormat="1" ht="14.5">
      <c r="A26" s="7" t="str">
        <f>HLOOKUP(INDICE!$F$2,Nombres!$C$3:$D$636,11,FALSE)</f>
        <v>Mexico</v>
      </c>
      <c r="B26" s="159">
        <v>129</v>
      </c>
      <c r="C26" s="160">
        <v>125</v>
      </c>
      <c r="D26" s="160">
        <v>123</v>
      </c>
      <c r="E26" s="160">
        <v>124</v>
      </c>
      <c r="F26" s="157"/>
    </row>
    <row r="27" spans="1:7" customFormat="1" ht="5.25" customHeight="1">
      <c r="A27" s="123"/>
      <c r="B27" s="158"/>
      <c r="C27" s="158"/>
      <c r="D27" s="158"/>
      <c r="E27" s="158"/>
      <c r="F27" s="157"/>
    </row>
    <row r="28" spans="1:7" customFormat="1" ht="14.5">
      <c r="A28" s="7" t="str">
        <f>HLOOKUP(INDICE!$F$2,Nombres!$C$3:$D$636,12,FALSE)</f>
        <v xml:space="preserve">Turkey </v>
      </c>
      <c r="B28" s="159">
        <v>93</v>
      </c>
      <c r="C28" s="160">
        <v>86</v>
      </c>
      <c r="D28" s="160">
        <v>78</v>
      </c>
      <c r="E28" s="160">
        <v>76</v>
      </c>
      <c r="F28" s="157"/>
    </row>
    <row r="29" spans="1:7" ht="6.75" customHeight="1">
      <c r="A29" s="123"/>
      <c r="B29" s="158"/>
      <c r="C29" s="158"/>
      <c r="D29" s="158"/>
      <c r="E29" s="158"/>
      <c r="F29" s="157"/>
      <c r="G29" s="145"/>
    </row>
    <row r="30" spans="1:7" customFormat="1" ht="14.5">
      <c r="A30" s="7" t="str">
        <f>HLOOKUP(INDICE!$F$2,Nombres!$C$3:$D$636,13,FALSE)</f>
        <v>South America</v>
      </c>
      <c r="B30" s="159">
        <v>90</v>
      </c>
      <c r="C30" s="160">
        <v>89</v>
      </c>
      <c r="D30" s="160">
        <v>93</v>
      </c>
      <c r="E30" s="160">
        <v>92</v>
      </c>
      <c r="F30" s="157"/>
    </row>
    <row r="31" spans="1:7" s="144" customFormat="1" ht="6" customHeight="1">
      <c r="A31" s="123"/>
      <c r="B31" s="162"/>
      <c r="C31" s="163"/>
      <c r="D31" s="163"/>
      <c r="E31" s="163"/>
      <c r="F31" s="157"/>
      <c r="G31" s="145"/>
    </row>
    <row r="32" spans="1:7">
      <c r="A32" s="7" t="str">
        <f>HLOOKUP(INDICE!$F$2,Nombres!$C$3:$D$636,263,FALSE)</f>
        <v>Rest of Business</v>
      </c>
      <c r="B32" s="159">
        <v>109</v>
      </c>
      <c r="C32" s="160">
        <v>140</v>
      </c>
      <c r="D32" s="160">
        <v>176</v>
      </c>
      <c r="E32" s="160">
        <v>172</v>
      </c>
    </row>
    <row r="33" spans="1:7" s="144" customFormat="1" ht="13">
      <c r="A33" s="148"/>
      <c r="B33" s="164"/>
      <c r="C33" s="164"/>
      <c r="D33" s="150"/>
      <c r="E33" s="150"/>
      <c r="F33" s="145"/>
      <c r="G33" s="145"/>
    </row>
    <row r="34" spans="1:7" ht="12" customHeight="1">
      <c r="A34" s="123"/>
      <c r="B34" s="164"/>
      <c r="C34" s="164"/>
      <c r="D34" s="150"/>
      <c r="E34" s="150"/>
      <c r="F34" s="145"/>
      <c r="G34" s="145"/>
    </row>
    <row r="35" spans="1:7" ht="17">
      <c r="A35" s="119" t="str">
        <f>HLOOKUP(INDICE!$F$2,Nombres!$C$3:$D$636,87,FALSE)</f>
        <v>Cost of risk YTD</v>
      </c>
      <c r="B35" s="151"/>
      <c r="C35" s="151"/>
      <c r="D35" s="152"/>
      <c r="E35" s="152"/>
      <c r="F35" s="145"/>
      <c r="G35" s="145"/>
    </row>
    <row r="36" spans="1:7" ht="12.75" customHeight="1">
      <c r="A36" s="122" t="str">
        <f>HLOOKUP(INDICE!$F$2,Nombres!$C$3:$D$636,84,FALSE)</f>
        <v>(Percentage)</v>
      </c>
      <c r="B36" s="164"/>
      <c r="C36" s="164"/>
      <c r="D36" s="150"/>
      <c r="E36" s="150"/>
      <c r="F36" s="145"/>
      <c r="G36" s="145"/>
    </row>
    <row r="37" spans="1:7" ht="13.5">
      <c r="A37" s="123"/>
      <c r="B37" s="141">
        <f t="shared" ref="B37:E37" si="1">+B$3</f>
        <v>45747</v>
      </c>
      <c r="C37" s="141">
        <f t="shared" si="1"/>
        <v>45838</v>
      </c>
      <c r="D37" s="141">
        <f t="shared" si="1"/>
        <v>45930</v>
      </c>
      <c r="E37" s="141">
        <f t="shared" si="1"/>
        <v>46022</v>
      </c>
      <c r="F37" s="145"/>
      <c r="G37" s="145"/>
    </row>
    <row r="38" spans="1:7">
      <c r="A38" s="123"/>
      <c r="B38" s="154"/>
      <c r="C38" s="154"/>
      <c r="D38" s="150"/>
      <c r="E38" s="150"/>
      <c r="F38" s="145"/>
      <c r="G38" s="145"/>
    </row>
    <row r="39" spans="1:7" customFormat="1" ht="14.5">
      <c r="A39" s="18" t="str">
        <f>HLOOKUP(INDICE!$F$2,Nombres!$C$3:$D$636,275,FALSE)</f>
        <v>BBVA Group  (*)</v>
      </c>
      <c r="B39" s="165">
        <v>1.3</v>
      </c>
      <c r="C39" s="165">
        <v>1.32</v>
      </c>
      <c r="D39" s="166">
        <v>1.35</v>
      </c>
      <c r="E39" s="166">
        <v>1.39</v>
      </c>
      <c r="F39" s="129"/>
    </row>
    <row r="40" spans="1:7" s="144" customFormat="1" ht="6.75" customHeight="1">
      <c r="A40" s="123"/>
      <c r="B40" s="167"/>
      <c r="C40" s="167"/>
      <c r="D40" s="167"/>
      <c r="E40" s="167"/>
      <c r="F40" s="145"/>
      <c r="G40" s="145"/>
    </row>
    <row r="41" spans="1:7" customFormat="1" ht="14.5">
      <c r="A41" s="7" t="str">
        <f>HLOOKUP(INDICE!$F$2,Nombres!$C$3:$D$636,7,FALSE)</f>
        <v>Spain</v>
      </c>
      <c r="B41" s="168">
        <v>0.3</v>
      </c>
      <c r="C41" s="169">
        <v>0.32</v>
      </c>
      <c r="D41" s="169">
        <v>0.34</v>
      </c>
      <c r="E41" s="169">
        <v>0.34</v>
      </c>
      <c r="F41" s="129"/>
    </row>
    <row r="42" spans="1:7" customFormat="1" ht="8.25" customHeight="1">
      <c r="A42" s="123"/>
      <c r="B42" s="167"/>
      <c r="C42" s="167"/>
      <c r="D42" s="167"/>
      <c r="E42" s="167"/>
      <c r="F42" s="129"/>
    </row>
    <row r="43" spans="1:7" customFormat="1" ht="14.5">
      <c r="A43" s="7" t="str">
        <f>HLOOKUP(INDICE!$F$2,Nombres!$C$3:$D$636,11,FALSE)</f>
        <v>Mexico</v>
      </c>
      <c r="B43" s="168">
        <v>3.05</v>
      </c>
      <c r="C43" s="169">
        <v>3.24</v>
      </c>
      <c r="D43" s="169">
        <v>3.27</v>
      </c>
      <c r="E43" s="169">
        <v>3.31</v>
      </c>
      <c r="F43" s="129"/>
    </row>
    <row r="44" spans="1:7" ht="6" customHeight="1">
      <c r="A44" s="123"/>
      <c r="B44" s="167"/>
      <c r="C44" s="167"/>
      <c r="D44" s="167"/>
      <c r="E44" s="167"/>
      <c r="F44" s="145"/>
      <c r="G44" s="145"/>
    </row>
    <row r="45" spans="1:7" customFormat="1" ht="14.5">
      <c r="A45" s="7" t="str">
        <f>HLOOKUP(INDICE!$F$2,Nombres!$C$3:$D$636,12,FALSE)</f>
        <v xml:space="preserve">Turkey </v>
      </c>
      <c r="B45" s="168">
        <v>1.89</v>
      </c>
      <c r="C45" s="169">
        <v>1.64</v>
      </c>
      <c r="D45" s="169">
        <v>1.76</v>
      </c>
      <c r="E45" s="169">
        <v>1.94</v>
      </c>
      <c r="F45" s="129"/>
    </row>
    <row r="46" spans="1:7" ht="6.75" customHeight="1">
      <c r="A46" s="123"/>
      <c r="B46" s="167"/>
      <c r="C46" s="167"/>
      <c r="D46" s="167"/>
      <c r="E46" s="167"/>
      <c r="F46" s="145"/>
      <c r="G46" s="145"/>
    </row>
    <row r="47" spans="1:7" customFormat="1" ht="14.5">
      <c r="A47" s="7" t="str">
        <f>HLOOKUP(INDICE!$F$2,Nombres!$C$3:$D$636,13,FALSE)</f>
        <v>South America</v>
      </c>
      <c r="B47" s="168">
        <v>2.2999999999999998</v>
      </c>
      <c r="C47" s="169">
        <v>2.33</v>
      </c>
      <c r="D47" s="169">
        <v>2.44</v>
      </c>
      <c r="E47" s="169">
        <v>2.5</v>
      </c>
      <c r="F47" s="129"/>
    </row>
    <row r="48" spans="1:7" s="144" customFormat="1" ht="6" customHeight="1">
      <c r="A48" s="123"/>
      <c r="B48" s="170"/>
      <c r="C48" s="171"/>
      <c r="D48" s="171"/>
      <c r="E48" s="171"/>
      <c r="F48" s="145"/>
      <c r="G48" s="145"/>
    </row>
    <row r="49" spans="1:5">
      <c r="A49" s="7" t="str">
        <f>HLOOKUP(INDICE!$F$2,Nombres!$C$3:$D$636,263,FALSE)</f>
        <v>Rest of Business</v>
      </c>
      <c r="B49" s="168">
        <v>0.16</v>
      </c>
      <c r="C49" s="169">
        <v>0.15</v>
      </c>
      <c r="D49" s="169">
        <v>0.12</v>
      </c>
      <c r="E49" s="169">
        <v>0.15</v>
      </c>
    </row>
    <row r="50" spans="1:5">
      <c r="A50" s="148"/>
      <c r="B50" s="123"/>
      <c r="C50" s="172"/>
      <c r="D50" s="172"/>
      <c r="E50" s="172"/>
    </row>
    <row r="51" spans="1:5">
      <c r="A51" s="20"/>
      <c r="B51" s="123"/>
      <c r="C51" s="123"/>
      <c r="D51" s="123"/>
      <c r="E51" s="123"/>
    </row>
    <row r="52" spans="1:5">
      <c r="A52" s="123"/>
      <c r="B52" s="123"/>
      <c r="C52" s="123"/>
      <c r="D52" s="123"/>
      <c r="E52" s="123"/>
    </row>
    <row r="53" spans="1:5">
      <c r="A53" s="173"/>
      <c r="B53" s="137"/>
      <c r="C53" s="137"/>
      <c r="D53" s="173"/>
      <c r="E53" s="173"/>
    </row>
    <row r="994" spans="1:1">
      <c r="A994" s="174" t="s">
        <v>555</v>
      </c>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8BE75"/>
  </sheetPr>
  <dimension ref="A1:AL997"/>
  <sheetViews>
    <sheetView showGridLines="0" workbookViewId="0">
      <selection activeCell="F11" sqref="F11"/>
    </sheetView>
  </sheetViews>
  <sheetFormatPr baseColWidth="10" defaultColWidth="11.453125" defaultRowHeight="14.5"/>
  <cols>
    <col min="1" max="1" width="23.81640625" customWidth="1"/>
  </cols>
  <sheetData>
    <row r="1" spans="1:38" ht="17">
      <c r="A1" s="175" t="str">
        <f>HLOOKUP(INDICE!$F$2,Nombres!$C$3:$D$636,123,FALSE)</f>
        <v>Branches</v>
      </c>
      <c r="B1" s="176"/>
      <c r="C1" s="176"/>
      <c r="D1" s="176"/>
      <c r="E1" s="176"/>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row>
    <row r="2" spans="1:38" ht="33.75" customHeight="1">
      <c r="A2" s="177"/>
      <c r="B2" s="125">
        <f>+España!B32</f>
        <v>45747</v>
      </c>
      <c r="C2" s="125">
        <f>+España!C32</f>
        <v>45838</v>
      </c>
      <c r="D2" s="125">
        <f>+España!D32</f>
        <v>45930</v>
      </c>
      <c r="E2" s="125">
        <f>+España!E32</f>
        <v>46022</v>
      </c>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row>
    <row r="3" spans="1:38">
      <c r="A3" s="178" t="str">
        <f>HLOOKUP(INDICE!$F$2,Nombres!$C$3:$D$636,7,FALSE)</f>
        <v>Spain</v>
      </c>
      <c r="B3" s="25">
        <v>1880</v>
      </c>
      <c r="C3" s="25">
        <v>1879</v>
      </c>
      <c r="D3" s="25">
        <v>1879</v>
      </c>
      <c r="E3" s="25">
        <v>1871</v>
      </c>
      <c r="F3" s="72"/>
      <c r="G3" s="63"/>
      <c r="H3" s="137"/>
      <c r="I3" s="137"/>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row>
    <row r="4" spans="1:38">
      <c r="A4" s="178" t="str">
        <f>HLOOKUP(INDICE!$F$2,Nombres!$C$3:$D$636,11,FALSE)</f>
        <v>Mexico</v>
      </c>
      <c r="B4" s="25">
        <v>1693</v>
      </c>
      <c r="C4" s="25">
        <v>1627</v>
      </c>
      <c r="D4" s="25">
        <v>1632</v>
      </c>
      <c r="E4" s="25">
        <v>1635</v>
      </c>
      <c r="F4" s="72"/>
      <c r="G4" s="63"/>
      <c r="H4" s="137"/>
      <c r="I4" s="137"/>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row>
    <row r="5" spans="1:38">
      <c r="A5" s="178" t="str">
        <f>HLOOKUP(INDICE!$F$2,Nombres!$C$3:$D$636,12,FALSE)</f>
        <v xml:space="preserve">Turkey </v>
      </c>
      <c r="B5" s="25">
        <v>925</v>
      </c>
      <c r="C5" s="25">
        <v>929</v>
      </c>
      <c r="D5" s="25">
        <v>918</v>
      </c>
      <c r="E5" s="25">
        <v>913</v>
      </c>
      <c r="F5" s="72"/>
      <c r="G5" s="63"/>
      <c r="H5" s="137"/>
      <c r="I5" s="137"/>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38">
      <c r="A6" s="178" t="str">
        <f>HLOOKUP(INDICE!$F$2,Nombres!$C$3:$D$636,13,FALSE)</f>
        <v>South America</v>
      </c>
      <c r="B6" s="25">
        <v>1204</v>
      </c>
      <c r="C6" s="25">
        <v>1202</v>
      </c>
      <c r="D6" s="25">
        <v>1196</v>
      </c>
      <c r="E6" s="25">
        <v>1192</v>
      </c>
      <c r="F6" s="72"/>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row>
    <row r="7" spans="1:38">
      <c r="A7" s="179" t="str">
        <f>HLOOKUP(INDICE!$F$2,Nombres!$C$3:$D$636,14,FALSE)</f>
        <v>Argentina</v>
      </c>
      <c r="B7" s="180">
        <v>235</v>
      </c>
      <c r="C7" s="180">
        <v>234</v>
      </c>
      <c r="D7" s="180">
        <v>234</v>
      </c>
      <c r="E7" s="180">
        <v>234</v>
      </c>
      <c r="F7" s="72"/>
      <c r="G7" s="63"/>
      <c r="H7" s="137"/>
      <c r="I7" s="137"/>
      <c r="J7" s="181"/>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row>
    <row r="8" spans="1:38">
      <c r="A8" s="179" t="str">
        <f>HLOOKUP(INDICE!$F$2,Nombres!$C$3:$D$636,15,FALSE)</f>
        <v>Chile</v>
      </c>
      <c r="B8" s="74">
        <v>8</v>
      </c>
      <c r="C8" s="74">
        <v>8</v>
      </c>
      <c r="D8" s="74">
        <v>8</v>
      </c>
      <c r="E8" s="74">
        <v>8</v>
      </c>
      <c r="F8" s="72"/>
      <c r="G8" s="63"/>
      <c r="H8" s="137"/>
      <c r="I8" s="137"/>
      <c r="J8" s="181"/>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row>
    <row r="9" spans="1:38">
      <c r="A9" s="182" t="str">
        <f>HLOOKUP(INDICE!$F$2,Nombres!$C$3:$D$636,16,FALSE)</f>
        <v>Colombia</v>
      </c>
      <c r="B9" s="74">
        <v>450</v>
      </c>
      <c r="C9" s="74">
        <v>450</v>
      </c>
      <c r="D9" s="74">
        <v>444</v>
      </c>
      <c r="E9" s="74">
        <v>443</v>
      </c>
      <c r="F9" s="72"/>
      <c r="G9" s="137"/>
      <c r="H9" s="137"/>
      <c r="I9" s="137"/>
      <c r="J9" s="181"/>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row>
    <row r="10" spans="1:38">
      <c r="A10" s="182" t="str">
        <f>HLOOKUP(INDICE!$F$2,Nombres!$C$3:$D$636,17,FALSE)</f>
        <v>Peru</v>
      </c>
      <c r="B10" s="74">
        <v>277</v>
      </c>
      <c r="C10" s="74">
        <v>277</v>
      </c>
      <c r="D10" s="74">
        <v>278</v>
      </c>
      <c r="E10" s="74">
        <v>277</v>
      </c>
      <c r="F10" s="72"/>
      <c r="G10" s="137"/>
      <c r="H10" s="137"/>
      <c r="I10" s="137"/>
      <c r="J10" s="181"/>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row>
    <row r="11" spans="1:38">
      <c r="A11" s="182" t="str">
        <f>HLOOKUP(INDICE!$F$2,Nombres!$C$3:$D$636,89,FALSE)</f>
        <v>Resto of South América</v>
      </c>
      <c r="B11" s="74">
        <v>234</v>
      </c>
      <c r="C11" s="74">
        <v>233</v>
      </c>
      <c r="D11" s="74">
        <v>232</v>
      </c>
      <c r="E11" s="74">
        <v>230</v>
      </c>
      <c r="F11" s="72"/>
      <c r="G11" s="137"/>
      <c r="H11" s="137"/>
      <c r="I11" s="137"/>
      <c r="J11" s="181"/>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row>
    <row r="12" spans="1:38">
      <c r="A12" s="178" t="str">
        <f>HLOOKUP(INDICE!$F$2,Nombres!$C$3:$D$636,279,FALSE)</f>
        <v>Rest of geographies</v>
      </c>
      <c r="B12" s="25">
        <v>31</v>
      </c>
      <c r="C12" s="25">
        <v>31</v>
      </c>
      <c r="D12" s="25">
        <v>32</v>
      </c>
      <c r="E12" s="25">
        <v>31</v>
      </c>
      <c r="F12" s="72"/>
      <c r="G12" s="137"/>
      <c r="H12" s="137"/>
      <c r="I12" s="137"/>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row>
    <row r="13" spans="1:38">
      <c r="A13" s="178" t="s">
        <v>558</v>
      </c>
      <c r="B13" s="25">
        <f t="shared" ref="B13:E13" si="0">+SUM(B3:B5,B7:B12)</f>
        <v>5733</v>
      </c>
      <c r="C13" s="25">
        <f t="shared" si="0"/>
        <v>5668</v>
      </c>
      <c r="D13" s="25">
        <f t="shared" si="0"/>
        <v>5657</v>
      </c>
      <c r="E13" s="25">
        <f t="shared" si="0"/>
        <v>5642</v>
      </c>
      <c r="F13" s="72"/>
      <c r="G13" s="137"/>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row>
    <row r="14" spans="1:38">
      <c r="A14" s="183"/>
      <c r="B14" s="184">
        <v>0</v>
      </c>
      <c r="C14" s="184">
        <v>0</v>
      </c>
      <c r="D14" s="184">
        <v>0</v>
      </c>
      <c r="E14" s="184">
        <v>0</v>
      </c>
      <c r="F14" s="63"/>
      <c r="G14" s="137"/>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row>
    <row r="15" spans="1:38">
      <c r="A15" s="183"/>
      <c r="B15" s="184"/>
      <c r="C15" s="184"/>
      <c r="D15" s="184"/>
      <c r="E15" s="184"/>
      <c r="F15" s="63"/>
      <c r="G15" s="137"/>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row>
    <row r="16" spans="1:38" ht="17">
      <c r="A16" s="175" t="str">
        <f>HLOOKUP(INDICE!$F$2,Nombres!$C$3:$D$636,124,FALSE)</f>
        <v>Employees</v>
      </c>
      <c r="B16" s="176"/>
      <c r="C16" s="176"/>
      <c r="D16" s="176"/>
      <c r="E16" s="176"/>
      <c r="F16" s="185"/>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row>
    <row r="17" spans="1:38" ht="33.75" customHeight="1">
      <c r="A17" s="177"/>
      <c r="B17" s="125">
        <f t="shared" ref="B17:E17" si="1">+B$2</f>
        <v>45747</v>
      </c>
      <c r="C17" s="125">
        <f t="shared" si="1"/>
        <v>45838</v>
      </c>
      <c r="D17" s="125">
        <f t="shared" si="1"/>
        <v>45930</v>
      </c>
      <c r="E17" s="125">
        <f t="shared" si="1"/>
        <v>46022</v>
      </c>
      <c r="F17" s="185"/>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row>
    <row r="18" spans="1:38">
      <c r="A18" s="178" t="str">
        <f>HLOOKUP(INDICE!$F$2,Nombres!$C$3:$D$636,7,FALSE)</f>
        <v>Spain</v>
      </c>
      <c r="B18" s="25">
        <v>29085</v>
      </c>
      <c r="C18" s="25">
        <v>29265</v>
      </c>
      <c r="D18" s="25">
        <v>29417</v>
      </c>
      <c r="E18" s="25">
        <v>29479</v>
      </c>
      <c r="F18" s="137"/>
      <c r="G18" s="25"/>
      <c r="H18" s="63"/>
      <c r="I18" s="72"/>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row>
    <row r="19" spans="1:38">
      <c r="A19" s="178" t="str">
        <f>HLOOKUP(INDICE!$F$2,Nombres!$C$3:$D$636,11,FALSE)</f>
        <v>Mexico</v>
      </c>
      <c r="B19" s="25">
        <v>47329</v>
      </c>
      <c r="C19" s="25">
        <v>47564</v>
      </c>
      <c r="D19" s="25">
        <v>47682</v>
      </c>
      <c r="E19" s="25">
        <v>47745</v>
      </c>
      <c r="F19" s="137"/>
      <c r="G19" s="25"/>
      <c r="H19" s="63"/>
      <c r="I19" s="72"/>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row>
    <row r="20" spans="1:38">
      <c r="A20" s="178" t="str">
        <f>HLOOKUP(INDICE!$F$2,Nombres!$C$3:$D$636,12,FALSE)</f>
        <v xml:space="preserve">Turkey </v>
      </c>
      <c r="B20" s="25">
        <v>22724</v>
      </c>
      <c r="C20" s="25">
        <v>22985</v>
      </c>
      <c r="D20" s="25">
        <v>23418</v>
      </c>
      <c r="E20" s="25">
        <v>23311</v>
      </c>
      <c r="F20" s="137"/>
      <c r="G20" s="25"/>
      <c r="H20" s="63"/>
      <c r="I20" s="72"/>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row>
    <row r="21" spans="1:38">
      <c r="A21" s="178" t="str">
        <f>HLOOKUP(INDICE!$F$2,Nombres!$C$3:$D$636,13,FALSE)</f>
        <v>South America</v>
      </c>
      <c r="B21" s="25">
        <v>23769</v>
      </c>
      <c r="C21" s="25">
        <v>24114</v>
      </c>
      <c r="D21" s="25">
        <v>24390</v>
      </c>
      <c r="E21" s="25">
        <v>24511</v>
      </c>
      <c r="F21" s="72"/>
      <c r="G21" s="74"/>
      <c r="H21" s="63"/>
      <c r="I21" s="72"/>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row>
    <row r="22" spans="1:38">
      <c r="A22" s="179" t="str">
        <f>HLOOKUP(INDICE!$F$2,Nombres!$C$3:$D$636,14,FALSE)</f>
        <v>Argentina</v>
      </c>
      <c r="B22" s="74">
        <v>6286</v>
      </c>
      <c r="C22" s="74">
        <v>6432</v>
      </c>
      <c r="D22" s="74">
        <v>6596</v>
      </c>
      <c r="E22" s="74">
        <v>6739</v>
      </c>
      <c r="F22" s="72"/>
      <c r="G22" s="74"/>
      <c r="H22" s="137"/>
      <c r="I22" s="72"/>
      <c r="J22" s="186"/>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row>
    <row r="23" spans="1:38">
      <c r="A23" s="179" t="str">
        <f>HLOOKUP(INDICE!$F$2,Nombres!$C$3:$D$636,15,FALSE)</f>
        <v>Chile</v>
      </c>
      <c r="B23" s="74">
        <v>816</v>
      </c>
      <c r="C23" s="74">
        <v>839</v>
      </c>
      <c r="D23" s="74">
        <v>874</v>
      </c>
      <c r="E23" s="74">
        <v>862</v>
      </c>
      <c r="F23" s="72"/>
      <c r="G23" s="74"/>
      <c r="H23" s="137"/>
      <c r="I23" s="72"/>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row>
    <row r="24" spans="1:38">
      <c r="A24" s="182" t="str">
        <f>HLOOKUP(INDICE!$F$2,Nombres!$C$3:$D$636,16,FALSE)</f>
        <v>Colombia</v>
      </c>
      <c r="B24" s="74">
        <v>6512</v>
      </c>
      <c r="C24" s="74">
        <v>6575</v>
      </c>
      <c r="D24" s="74">
        <v>6574</v>
      </c>
      <c r="E24" s="74">
        <v>6516</v>
      </c>
      <c r="F24" s="72"/>
      <c r="G24" s="74"/>
      <c r="H24" s="137"/>
      <c r="I24" s="72"/>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row>
    <row r="25" spans="1:38">
      <c r="A25" s="182" t="str">
        <f>HLOOKUP(INDICE!$F$2,Nombres!$C$3:$D$636,17,FALSE)</f>
        <v>Peru</v>
      </c>
      <c r="B25" s="74">
        <v>7679</v>
      </c>
      <c r="C25" s="74">
        <v>7765</v>
      </c>
      <c r="D25" s="74">
        <v>7825</v>
      </c>
      <c r="E25" s="74">
        <v>7864</v>
      </c>
      <c r="F25" s="72"/>
      <c r="G25" s="74"/>
      <c r="H25" s="137"/>
      <c r="I25" s="72"/>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row>
    <row r="26" spans="1:38">
      <c r="A26" s="182" t="str">
        <f>HLOOKUP(INDICE!$F$2,Nombres!$C$3:$D$636,89,FALSE)</f>
        <v>Resto of South América</v>
      </c>
      <c r="B26" s="74">
        <v>2476</v>
      </c>
      <c r="C26" s="74">
        <v>2503</v>
      </c>
      <c r="D26" s="74">
        <v>2521</v>
      </c>
      <c r="E26" s="74">
        <v>2530</v>
      </c>
      <c r="F26" s="72"/>
      <c r="G26" s="74"/>
      <c r="H26" s="137"/>
      <c r="I26" s="72"/>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row>
    <row r="27" spans="1:38">
      <c r="A27" s="178" t="str">
        <f>HLOOKUP(INDICE!$F$2,Nombres!$C$3:$D$636,279,FALSE)</f>
        <v>Rest of geographies</v>
      </c>
      <c r="B27" s="25">
        <v>1834</v>
      </c>
      <c r="C27" s="25">
        <v>1936</v>
      </c>
      <c r="D27" s="25">
        <v>2090</v>
      </c>
      <c r="E27" s="25">
        <v>2128</v>
      </c>
      <c r="F27" s="137"/>
      <c r="G27" s="74"/>
      <c r="H27" s="63"/>
      <c r="I27" s="72"/>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row>
    <row r="28" spans="1:38">
      <c r="A28" s="178" t="s">
        <v>558</v>
      </c>
      <c r="B28" s="25">
        <f t="shared" ref="B28:E28" si="2">+SUM(B18:B20,B22:B27)</f>
        <v>124741</v>
      </c>
      <c r="C28" s="25">
        <f t="shared" si="2"/>
        <v>125864</v>
      </c>
      <c r="D28" s="25">
        <f t="shared" si="2"/>
        <v>126997</v>
      </c>
      <c r="E28" s="25">
        <f t="shared" si="2"/>
        <v>127174</v>
      </c>
      <c r="F28" s="72"/>
      <c r="G28" s="63"/>
      <c r="H28" s="63"/>
      <c r="I28" s="72"/>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row>
    <row r="29" spans="1:38">
      <c r="A29" s="183"/>
      <c r="B29" s="184">
        <v>0</v>
      </c>
      <c r="C29" s="184">
        <v>0</v>
      </c>
      <c r="D29" s="184">
        <v>0</v>
      </c>
      <c r="E29" s="184">
        <v>0</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row>
    <row r="30" spans="1:38">
      <c r="A30" s="183"/>
      <c r="B30" s="184"/>
      <c r="C30" s="184"/>
      <c r="D30" s="184"/>
      <c r="E30" s="184"/>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row>
    <row r="31" spans="1:38" ht="17">
      <c r="A31" s="175" t="str">
        <f>HLOOKUP(INDICE!$F$2,Nombres!$C$3:$D$636,125,FALSE)</f>
        <v>ATM´s</v>
      </c>
      <c r="B31" s="176"/>
      <c r="C31" s="176"/>
      <c r="D31" s="176"/>
      <c r="E31" s="176"/>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row>
    <row r="32" spans="1:38" ht="30" customHeight="1">
      <c r="A32" s="164"/>
      <c r="B32" s="125">
        <f t="shared" ref="B32:E32" si="3">+B$2</f>
        <v>45747</v>
      </c>
      <c r="C32" s="125">
        <f t="shared" si="3"/>
        <v>45838</v>
      </c>
      <c r="D32" s="125">
        <f t="shared" si="3"/>
        <v>45930</v>
      </c>
      <c r="E32" s="125">
        <f t="shared" si="3"/>
        <v>46022</v>
      </c>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row>
    <row r="33" spans="1:38">
      <c r="A33" s="178" t="str">
        <f>HLOOKUP(INDICE!$F$2,Nombres!$C$3:$D$636,7,FALSE)</f>
        <v>Spain</v>
      </c>
      <c r="B33" s="25">
        <v>4642</v>
      </c>
      <c r="C33" s="25">
        <v>4633</v>
      </c>
      <c r="D33" s="25">
        <v>4634</v>
      </c>
      <c r="E33" s="25">
        <v>4620</v>
      </c>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row>
    <row r="34" spans="1:38">
      <c r="A34" s="178" t="str">
        <f>HLOOKUP(INDICE!$F$2,Nombres!$C$3:$D$636,11,FALSE)</f>
        <v>Mexico</v>
      </c>
      <c r="B34" s="25">
        <v>14508</v>
      </c>
      <c r="C34" s="25">
        <v>14277</v>
      </c>
      <c r="D34" s="25">
        <v>14330</v>
      </c>
      <c r="E34" s="25">
        <v>14381</v>
      </c>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row>
    <row r="35" spans="1:38">
      <c r="A35" s="178" t="str">
        <f>HLOOKUP(INDICE!$F$2,Nombres!$C$3:$D$636,12,FALSE)</f>
        <v xml:space="preserve">Turkey </v>
      </c>
      <c r="B35" s="25">
        <v>6120</v>
      </c>
      <c r="C35" s="25">
        <v>6238</v>
      </c>
      <c r="D35" s="25">
        <v>6388</v>
      </c>
      <c r="E35" s="25">
        <v>6766</v>
      </c>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row>
    <row r="36" spans="1:38">
      <c r="A36" s="178" t="str">
        <f>HLOOKUP(INDICE!$F$2,Nombres!$C$3:$D$636,13,FALSE)</f>
        <v>South America</v>
      </c>
      <c r="B36" s="25">
        <v>5192</v>
      </c>
      <c r="C36" s="25">
        <v>5159</v>
      </c>
      <c r="D36" s="25">
        <v>5228</v>
      </c>
      <c r="E36" s="25">
        <v>5193</v>
      </c>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row>
    <row r="37" spans="1:38">
      <c r="A37" s="179" t="str">
        <f>HLOOKUP(INDICE!$F$2,Nombres!$C$3:$D$636,14,FALSE)</f>
        <v>Argentina</v>
      </c>
      <c r="B37" s="74">
        <v>1648</v>
      </c>
      <c r="C37" s="74">
        <v>1643</v>
      </c>
      <c r="D37" s="74">
        <v>1651</v>
      </c>
      <c r="E37" s="74">
        <v>1651</v>
      </c>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row>
    <row r="38" spans="1:38" hidden="1">
      <c r="A38" s="179" t="str">
        <f>HLOOKUP(INDICE!$F$2,Nombres!$C$3:$D$636,15,FALSE)</f>
        <v>Chile</v>
      </c>
      <c r="B38" s="74">
        <v>0</v>
      </c>
      <c r="C38" s="74">
        <v>0</v>
      </c>
      <c r="D38" s="74">
        <v>0</v>
      </c>
      <c r="E38" s="74">
        <v>0</v>
      </c>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row>
    <row r="39" spans="1:38">
      <c r="A39" s="182" t="str">
        <f>HLOOKUP(INDICE!$F$2,Nombres!$C$3:$D$636,16,FALSE)</f>
        <v>Colombia</v>
      </c>
      <c r="B39" s="74">
        <v>1462</v>
      </c>
      <c r="C39" s="74">
        <v>1466</v>
      </c>
      <c r="D39" s="74">
        <v>1473</v>
      </c>
      <c r="E39" s="74">
        <v>1411</v>
      </c>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row>
    <row r="40" spans="1:38">
      <c r="A40" s="182" t="str">
        <f>HLOOKUP(INDICE!$F$2,Nombres!$C$3:$D$636,17,FALSE)</f>
        <v>Peru</v>
      </c>
      <c r="B40" s="74">
        <v>1949</v>
      </c>
      <c r="C40" s="74">
        <v>1939</v>
      </c>
      <c r="D40" s="74">
        <v>1962</v>
      </c>
      <c r="E40" s="74">
        <v>1958</v>
      </c>
      <c r="F40" s="63"/>
      <c r="G40" s="63"/>
      <c r="H40" s="185"/>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row>
    <row r="41" spans="1:38">
      <c r="A41" s="182" t="str">
        <f>HLOOKUP(INDICE!$F$2,Nombres!$C$3:$D$636,89,FALSE)</f>
        <v>Resto of South América</v>
      </c>
      <c r="B41" s="74">
        <v>133</v>
      </c>
      <c r="C41" s="74">
        <v>111</v>
      </c>
      <c r="D41" s="74">
        <v>142</v>
      </c>
      <c r="E41" s="74">
        <v>173</v>
      </c>
      <c r="F41" s="63"/>
      <c r="G41" s="63"/>
      <c r="H41" s="185"/>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row>
    <row r="42" spans="1:38">
      <c r="A42" s="178" t="str">
        <f>HLOOKUP(INDICE!$F$2,Nombres!$C$3:$D$636,279,FALSE)</f>
        <v>Rest of geographies</v>
      </c>
      <c r="B42" s="25">
        <v>22</v>
      </c>
      <c r="C42" s="25">
        <v>21</v>
      </c>
      <c r="D42" s="25">
        <v>20</v>
      </c>
      <c r="E42" s="25">
        <v>21</v>
      </c>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row>
    <row r="43" spans="1:38">
      <c r="A43" s="178" t="s">
        <v>558</v>
      </c>
      <c r="B43" s="25">
        <f t="shared" ref="B43:E43" si="4">+SUM(B33:B35,B37:B42)</f>
        <v>30484</v>
      </c>
      <c r="C43" s="25">
        <f t="shared" si="4"/>
        <v>30328</v>
      </c>
      <c r="D43" s="25">
        <f t="shared" si="4"/>
        <v>30600</v>
      </c>
      <c r="E43" s="25">
        <f t="shared" si="4"/>
        <v>30981</v>
      </c>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row>
    <row r="44" spans="1:38">
      <c r="A44" s="123"/>
      <c r="B44" s="184">
        <v>0</v>
      </c>
      <c r="C44" s="184">
        <v>0</v>
      </c>
      <c r="D44" s="184">
        <v>0</v>
      </c>
      <c r="E44" s="184">
        <v>0</v>
      </c>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row>
    <row r="45" spans="1:38">
      <c r="A45" s="187"/>
      <c r="B45" s="123"/>
      <c r="C45" s="123"/>
      <c r="D45" s="123"/>
      <c r="E45" s="12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row>
    <row r="46" spans="1:38">
      <c r="A46" s="187"/>
      <c r="B46" s="123"/>
      <c r="C46" s="123"/>
      <c r="D46" s="123"/>
      <c r="E46" s="12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row>
    <row r="47" spans="1:38">
      <c r="A47" s="123"/>
      <c r="B47" s="123"/>
      <c r="C47" s="123"/>
      <c r="D47" s="123"/>
      <c r="E47" s="12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row>
    <row r="48" spans="1:38">
      <c r="A48" s="123"/>
      <c r="B48" s="123"/>
      <c r="C48" s="123"/>
      <c r="D48" s="123"/>
      <c r="E48" s="12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row>
    <row r="49" spans="1:38">
      <c r="A49" s="123"/>
      <c r="B49" s="123"/>
      <c r="C49" s="123"/>
      <c r="D49" s="123"/>
      <c r="E49" s="12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row>
    <row r="50" spans="1:38">
      <c r="A50" s="123"/>
      <c r="B50" s="123"/>
      <c r="C50" s="123"/>
      <c r="D50" s="123"/>
      <c r="E50" s="12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row>
    <row r="51" spans="1:38">
      <c r="A51" s="123"/>
      <c r="B51" s="123"/>
      <c r="C51" s="123"/>
      <c r="D51" s="123"/>
      <c r="E51" s="12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row>
    <row r="52" spans="1:38">
      <c r="A52" s="123"/>
      <c r="B52" s="123"/>
      <c r="C52" s="123"/>
      <c r="D52" s="123"/>
      <c r="E52" s="12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row>
    <row r="53" spans="1:38">
      <c r="A53" s="123"/>
      <c r="B53" s="123"/>
      <c r="C53" s="123"/>
      <c r="D53" s="123"/>
      <c r="E53" s="12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row>
    <row r="54" spans="1:38">
      <c r="A54" s="123"/>
      <c r="B54" s="123"/>
      <c r="C54" s="123"/>
      <c r="D54" s="123"/>
      <c r="E54" s="12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row>
    <row r="55" spans="1:38">
      <c r="A55" s="123"/>
      <c r="B55" s="123"/>
      <c r="C55" s="123"/>
      <c r="D55" s="123"/>
      <c r="E55" s="12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row>
    <row r="56" spans="1:38">
      <c r="A56" s="123"/>
      <c r="B56" s="123"/>
      <c r="C56" s="123"/>
      <c r="D56" s="123"/>
      <c r="E56" s="12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row>
    <row r="57" spans="1:38">
      <c r="A57" s="123"/>
      <c r="B57" s="123"/>
      <c r="C57" s="123"/>
      <c r="D57" s="123"/>
      <c r="E57" s="12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row>
    <row r="58" spans="1:38">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row>
    <row r="59" spans="1:38">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row>
    <row r="60" spans="1:38">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row>
    <row r="61" spans="1:38">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row>
    <row r="62" spans="1:38">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row>
    <row r="63" spans="1:38">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row>
    <row r="64" spans="1:38">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row>
    <row r="65" spans="1:38">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row>
    <row r="66" spans="1:38">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row>
    <row r="67" spans="1:38" s="63" customFormat="1"/>
    <row r="68" spans="1:38" s="63" customFormat="1"/>
    <row r="69" spans="1:38" s="63" customFormat="1"/>
    <row r="70" spans="1:38" s="63" customFormat="1"/>
    <row r="71" spans="1:38" s="63" customFormat="1"/>
    <row r="72" spans="1:38" s="63" customFormat="1"/>
    <row r="73" spans="1:38" s="63" customFormat="1"/>
    <row r="74" spans="1:38" s="63" customFormat="1"/>
    <row r="75" spans="1:38" s="63" customFormat="1"/>
    <row r="76" spans="1:38" s="63" customFormat="1"/>
    <row r="77" spans="1:38" s="63" customFormat="1"/>
    <row r="78" spans="1:38" s="63" customFormat="1"/>
    <row r="79" spans="1:38" s="63" customFormat="1"/>
    <row r="80" spans="1:38" s="63" customFormat="1"/>
    <row r="81" s="63" customFormat="1"/>
    <row r="82" s="63" customFormat="1"/>
    <row r="83" s="63" customFormat="1"/>
    <row r="84" s="63" customFormat="1"/>
    <row r="85" s="63" customFormat="1"/>
    <row r="86" s="63" customFormat="1"/>
    <row r="87" s="63" customFormat="1"/>
    <row r="88" s="63" customFormat="1"/>
    <row r="89" s="63" customFormat="1"/>
    <row r="90" s="63" customFormat="1"/>
    <row r="91" s="63" customFormat="1"/>
    <row r="92" s="63" customFormat="1"/>
    <row r="93" s="63" customFormat="1"/>
    <row r="94" s="63" customFormat="1"/>
    <row r="95" s="63" customFormat="1"/>
    <row r="96" s="63" customFormat="1"/>
    <row r="97" s="63" customFormat="1"/>
    <row r="98" s="63" customFormat="1"/>
    <row r="99" s="63" customFormat="1"/>
    <row r="100" s="63" customFormat="1"/>
    <row r="101" s="63" customFormat="1"/>
    <row r="102" s="63" customFormat="1"/>
    <row r="103" s="63" customFormat="1"/>
    <row r="104" s="63" customFormat="1"/>
    <row r="105" s="63" customFormat="1"/>
    <row r="106" s="63" customFormat="1"/>
    <row r="107" s="63" customFormat="1"/>
    <row r="108" s="63" customFormat="1"/>
    <row r="109" s="63" customFormat="1"/>
    <row r="110" s="63" customFormat="1"/>
    <row r="111" s="63" customFormat="1"/>
    <row r="112" s="63" customFormat="1"/>
    <row r="113" s="63" customFormat="1"/>
    <row r="114" s="63" customFormat="1"/>
    <row r="115" s="63" customFormat="1"/>
    <row r="116" s="63" customFormat="1"/>
    <row r="117" s="63" customFormat="1"/>
    <row r="118" s="63" customFormat="1"/>
    <row r="119" s="63" customFormat="1"/>
    <row r="120" s="63" customFormat="1"/>
    <row r="121" s="63" customFormat="1"/>
    <row r="122" s="63" customFormat="1"/>
    <row r="123" s="63" customFormat="1"/>
    <row r="124" s="63" customFormat="1"/>
    <row r="125" s="63" customFormat="1"/>
    <row r="126" s="63" customFormat="1"/>
    <row r="127" s="63" customFormat="1"/>
    <row r="128" s="63" customFormat="1"/>
    <row r="129" s="63" customFormat="1"/>
    <row r="130" s="63" customFormat="1"/>
    <row r="131" s="63" customFormat="1"/>
    <row r="132" s="63" customFormat="1"/>
    <row r="133" s="63" customFormat="1"/>
    <row r="134" s="63" customFormat="1"/>
    <row r="135" s="63" customFormat="1"/>
    <row r="136" s="63" customFormat="1"/>
    <row r="137" s="63" customFormat="1"/>
    <row r="138" s="63" customFormat="1"/>
    <row r="139" s="63" customFormat="1"/>
    <row r="140" s="63" customFormat="1"/>
    <row r="141" s="63" customFormat="1"/>
    <row r="142" s="63" customFormat="1"/>
    <row r="143" s="63" customFormat="1"/>
    <row r="144" s="63" customFormat="1"/>
    <row r="145" s="63" customFormat="1"/>
    <row r="146" s="63" customFormat="1"/>
    <row r="147" s="63" customFormat="1"/>
    <row r="148" s="63" customFormat="1"/>
    <row r="149" s="63" customFormat="1"/>
    <row r="150" s="63" customFormat="1"/>
    <row r="151" s="63" customFormat="1"/>
    <row r="152" s="63" customFormat="1"/>
    <row r="153" s="63" customFormat="1"/>
    <row r="154" s="63" customFormat="1"/>
    <row r="155" s="63" customFormat="1"/>
    <row r="156" s="63" customFormat="1"/>
    <row r="157" s="63" customFormat="1"/>
    <row r="158" s="63" customFormat="1"/>
    <row r="159" s="63" customFormat="1"/>
    <row r="160" s="63" customFormat="1"/>
    <row r="161" s="63" customFormat="1"/>
    <row r="162" s="63" customFormat="1"/>
    <row r="163" s="63" customFormat="1"/>
    <row r="164" s="63" customFormat="1"/>
    <row r="165" s="63" customFormat="1"/>
    <row r="166" s="63" customFormat="1"/>
    <row r="167" s="63" customFormat="1"/>
    <row r="168" s="63" customFormat="1"/>
    <row r="169" s="63" customFormat="1"/>
    <row r="170" s="63" customFormat="1"/>
    <row r="171" s="63" customFormat="1"/>
    <row r="172" s="63" customFormat="1"/>
    <row r="173" s="63" customFormat="1"/>
    <row r="174" s="63" customFormat="1"/>
    <row r="175" s="63" customFormat="1"/>
    <row r="176" s="63" customFormat="1"/>
    <row r="177" s="63" customFormat="1"/>
    <row r="178" s="63" customFormat="1"/>
    <row r="179" s="63" customFormat="1"/>
    <row r="180" s="63" customFormat="1"/>
    <row r="181" s="63" customFormat="1"/>
    <row r="182" s="63" customFormat="1"/>
    <row r="183" s="63" customFormat="1"/>
    <row r="184" s="63" customFormat="1"/>
    <row r="185" s="63" customFormat="1"/>
    <row r="186" s="63" customFormat="1"/>
    <row r="187" s="63" customFormat="1"/>
    <row r="188" s="63" customFormat="1"/>
    <row r="189" s="63" customFormat="1"/>
    <row r="190" s="63" customFormat="1"/>
    <row r="191" s="63" customFormat="1"/>
    <row r="192" s="63" customFormat="1"/>
    <row r="193" s="63" customFormat="1"/>
    <row r="194" s="63" customFormat="1"/>
    <row r="195" s="63" customFormat="1"/>
    <row r="196" s="63" customFormat="1"/>
    <row r="197" s="63" customFormat="1"/>
    <row r="198" s="63" customFormat="1"/>
    <row r="199" s="63" customFormat="1"/>
    <row r="200" s="63" customFormat="1"/>
    <row r="201" s="63" customFormat="1"/>
    <row r="202" s="63" customFormat="1"/>
    <row r="203" s="63" customFormat="1"/>
    <row r="204" s="63" customFormat="1"/>
    <row r="205" s="63" customFormat="1"/>
    <row r="206" s="63" customFormat="1"/>
    <row r="207" s="63" customFormat="1"/>
    <row r="208" s="63" customFormat="1"/>
    <row r="209" s="63" customFormat="1"/>
    <row r="210" s="63" customFormat="1"/>
    <row r="211" s="63" customFormat="1"/>
    <row r="212" s="63" customFormat="1"/>
    <row r="213" s="63" customFormat="1"/>
    <row r="214" s="63" customFormat="1"/>
    <row r="215" s="63" customFormat="1"/>
    <row r="216" s="63" customFormat="1"/>
    <row r="217" s="63" customFormat="1"/>
    <row r="218" s="63" customFormat="1"/>
    <row r="219" s="63" customFormat="1"/>
    <row r="220" s="63" customFormat="1"/>
    <row r="221" s="63" customFormat="1"/>
    <row r="222" s="63" customFormat="1"/>
    <row r="223" s="63" customFormat="1"/>
    <row r="224" s="63" customFormat="1"/>
    <row r="225" s="63" customFormat="1"/>
    <row r="226" s="63" customFormat="1"/>
    <row r="227" s="63" customFormat="1"/>
    <row r="228" s="63" customFormat="1"/>
    <row r="229" s="63" customFormat="1"/>
    <row r="230" s="63" customFormat="1"/>
    <row r="231" s="63" customFormat="1"/>
    <row r="232" s="63" customFormat="1"/>
    <row r="233" s="63" customFormat="1"/>
    <row r="234" s="63" customFormat="1"/>
    <row r="235" s="63" customFormat="1"/>
    <row r="236" s="63" customFormat="1"/>
    <row r="237" s="63" customFormat="1"/>
    <row r="238" s="63" customFormat="1"/>
    <row r="239" s="63" customFormat="1"/>
    <row r="240" s="63" customFormat="1"/>
    <row r="241" s="63" customFormat="1"/>
    <row r="242" s="63" customFormat="1"/>
    <row r="243" s="63" customFormat="1"/>
    <row r="244" s="63" customFormat="1"/>
    <row r="245" s="63" customFormat="1"/>
    <row r="246" s="63" customFormat="1"/>
    <row r="247" s="63" customFormat="1"/>
    <row r="248" s="63" customFormat="1"/>
    <row r="249" s="63" customFormat="1"/>
    <row r="250" s="63" customFormat="1"/>
    <row r="251" s="63" customFormat="1"/>
    <row r="252" s="63" customFormat="1"/>
    <row r="253" s="63" customFormat="1"/>
    <row r="254" s="63" customFormat="1"/>
    <row r="255" s="63" customFormat="1"/>
    <row r="256" s="63" customFormat="1"/>
    <row r="257" s="63" customFormat="1"/>
    <row r="258" s="63" customFormat="1"/>
    <row r="259" s="63" customFormat="1"/>
    <row r="260" s="63" customFormat="1"/>
    <row r="261" s="63" customFormat="1"/>
    <row r="262" s="63" customFormat="1"/>
    <row r="263" s="63" customFormat="1"/>
    <row r="264" s="63" customFormat="1"/>
    <row r="265" s="63" customFormat="1"/>
    <row r="266" s="63" customFormat="1"/>
    <row r="267" s="63" customFormat="1"/>
    <row r="268" s="63" customFormat="1"/>
    <row r="269" s="63" customFormat="1"/>
    <row r="270" s="63" customFormat="1"/>
    <row r="271" s="63" customFormat="1"/>
    <row r="272" s="63" customFormat="1"/>
    <row r="273" s="63" customFormat="1"/>
    <row r="274" s="63" customFormat="1"/>
    <row r="275" s="63" customFormat="1"/>
    <row r="276" s="63" customFormat="1"/>
    <row r="277" s="63" customFormat="1"/>
    <row r="278" s="63" customFormat="1"/>
    <row r="279" s="63" customFormat="1"/>
    <row r="280" s="63" customFormat="1"/>
    <row r="281" s="63" customFormat="1"/>
    <row r="282" s="63" customFormat="1"/>
    <row r="283" s="63" customFormat="1"/>
    <row r="284" s="63" customFormat="1"/>
    <row r="285" s="63" customFormat="1"/>
    <row r="286" s="63" customFormat="1"/>
    <row r="287" s="63" customFormat="1"/>
    <row r="288" s="63" customFormat="1"/>
    <row r="289" s="63" customFormat="1"/>
    <row r="290" s="63" customFormat="1"/>
    <row r="291" s="63" customFormat="1"/>
    <row r="292" s="63" customFormat="1"/>
    <row r="293" s="63" customFormat="1"/>
    <row r="294" s="63" customFormat="1"/>
    <row r="295" s="63" customFormat="1"/>
    <row r="296" s="63" customFormat="1"/>
    <row r="297" s="63" customFormat="1"/>
    <row r="298" s="63" customFormat="1"/>
    <row r="299" s="63" customFormat="1"/>
    <row r="300" s="63" customFormat="1"/>
    <row r="301" s="63" customFormat="1"/>
    <row r="302" s="63" customFormat="1"/>
    <row r="303" s="63" customFormat="1"/>
    <row r="304" s="63" customFormat="1"/>
    <row r="305" s="63" customFormat="1"/>
    <row r="306" s="63" customFormat="1"/>
    <row r="307" s="63" customFormat="1"/>
    <row r="308" s="63" customFormat="1"/>
    <row r="309" s="63" customFormat="1"/>
    <row r="310" s="63" customFormat="1"/>
    <row r="311" s="63" customFormat="1"/>
    <row r="312" s="63" customFormat="1"/>
    <row r="313" s="63" customFormat="1"/>
    <row r="314" s="63" customFormat="1"/>
    <row r="315" s="63" customFormat="1"/>
    <row r="316" s="63" customFormat="1"/>
    <row r="317" s="63" customFormat="1"/>
    <row r="318" s="63" customFormat="1"/>
    <row r="319" s="63" customFormat="1"/>
    <row r="320" s="63" customFormat="1"/>
    <row r="321" s="63" customFormat="1"/>
    <row r="322" s="63" customFormat="1"/>
    <row r="323" s="63" customFormat="1"/>
    <row r="324" s="63" customFormat="1"/>
    <row r="325" s="63" customFormat="1"/>
    <row r="326" s="63" customFormat="1"/>
    <row r="327" s="63" customFormat="1"/>
    <row r="328" s="63" customFormat="1"/>
    <row r="329" s="63" customFormat="1"/>
    <row r="330" s="63" customFormat="1"/>
    <row r="331" s="63" customFormat="1"/>
    <row r="332" s="63" customFormat="1"/>
    <row r="333" s="63" customFormat="1"/>
    <row r="334" s="63" customFormat="1"/>
    <row r="335" s="63" customFormat="1"/>
    <row r="336" s="63" customFormat="1"/>
    <row r="337" s="63" customFormat="1"/>
    <row r="338" s="63" customFormat="1"/>
    <row r="339" s="63" customFormat="1"/>
    <row r="340" s="63" customFormat="1"/>
    <row r="341" s="63" customFormat="1"/>
    <row r="342" s="63" customFormat="1"/>
    <row r="343" s="63" customFormat="1"/>
    <row r="344" s="63" customFormat="1"/>
    <row r="345" s="63" customFormat="1"/>
    <row r="346" s="63" customFormat="1"/>
    <row r="347" s="63" customFormat="1"/>
    <row r="348" s="63" customFormat="1"/>
    <row r="349" s="63" customFormat="1"/>
    <row r="350" s="63" customFormat="1"/>
    <row r="351" s="63" customFormat="1"/>
    <row r="352" s="63" customFormat="1"/>
    <row r="353" s="63" customFormat="1"/>
    <row r="354" s="63" customFormat="1"/>
    <row r="355" s="63" customFormat="1"/>
    <row r="356" s="63" customFormat="1"/>
    <row r="357" s="63" customFormat="1"/>
    <row r="358" s="63" customFormat="1"/>
    <row r="359" s="63" customFormat="1"/>
    <row r="360" s="63" customFormat="1"/>
    <row r="361" s="63" customFormat="1"/>
    <row r="362" s="63" customFormat="1"/>
    <row r="363" s="63" customFormat="1"/>
    <row r="364" s="63" customFormat="1"/>
    <row r="365" s="63" customFormat="1"/>
    <row r="366" s="63" customFormat="1"/>
    <row r="367" s="63" customFormat="1"/>
    <row r="368" s="63" customFormat="1"/>
    <row r="369" s="63" customFormat="1"/>
    <row r="370" s="63" customFormat="1"/>
    <row r="371" s="63" customFormat="1"/>
    <row r="372" s="63" customFormat="1"/>
    <row r="373" s="63" customFormat="1"/>
    <row r="374" s="63" customFormat="1"/>
    <row r="375" s="63" customFormat="1"/>
    <row r="376" s="63" customFormat="1"/>
    <row r="377" s="63" customFormat="1"/>
    <row r="378" s="63" customFormat="1"/>
    <row r="379" s="63" customFormat="1"/>
    <row r="380" s="63" customFormat="1"/>
    <row r="381" s="63" customFormat="1"/>
    <row r="382" s="63" customFormat="1"/>
    <row r="383" s="63" customFormat="1"/>
    <row r="384" s="63" customFormat="1"/>
    <row r="385" s="63" customFormat="1"/>
    <row r="386" s="63" customFormat="1"/>
    <row r="387" s="63" customFormat="1"/>
    <row r="388" s="63" customFormat="1"/>
    <row r="389" s="63" customFormat="1"/>
    <row r="390" s="63" customFormat="1"/>
    <row r="391" s="63" customFormat="1"/>
    <row r="392" s="63" customFormat="1"/>
    <row r="393" s="63" customFormat="1"/>
    <row r="394" s="63" customFormat="1"/>
    <row r="395" s="63" customFormat="1"/>
    <row r="396" s="63" customFormat="1"/>
    <row r="397" s="63" customFormat="1"/>
    <row r="398" s="63" customFormat="1"/>
    <row r="399" s="63" customFormat="1"/>
    <row r="400" s="63" customFormat="1"/>
    <row r="401" s="63" customFormat="1"/>
    <row r="402" s="63" customFormat="1"/>
    <row r="403" s="63" customFormat="1"/>
    <row r="404" s="63" customFormat="1"/>
    <row r="405" s="63" customFormat="1"/>
    <row r="997" spans="1:1">
      <c r="A997" t="s">
        <v>555</v>
      </c>
    </row>
  </sheetData>
  <conditionalFormatting sqref="B14:E15 B29:E30 B44:E44">
    <cfRule type="cellIs" dxfId="3" priority="6" operator="notEqual">
      <formula>0</formula>
    </cfRule>
  </conditionalFormatting>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D8BE75"/>
  </sheetPr>
  <dimension ref="A1:AA996"/>
  <sheetViews>
    <sheetView showGridLines="0" zoomScale="85" zoomScaleNormal="85" workbookViewId="0">
      <selection activeCell="E22" sqref="E22"/>
    </sheetView>
  </sheetViews>
  <sheetFormatPr baseColWidth="10" defaultColWidth="11.453125" defaultRowHeight="12.5"/>
  <cols>
    <col min="1" max="1" width="30.7265625" style="190" customWidth="1"/>
    <col min="2" max="5" width="10.7265625" style="190" customWidth="1"/>
    <col min="6" max="252" width="11.453125" style="190"/>
    <col min="253" max="253" width="30.7265625" style="190" customWidth="1"/>
    <col min="254" max="261" width="10.7265625" style="190" customWidth="1"/>
    <col min="262" max="508" width="11.453125" style="190"/>
    <col min="509" max="509" width="30.7265625" style="190" customWidth="1"/>
    <col min="510" max="517" width="10.7265625" style="190" customWidth="1"/>
    <col min="518" max="764" width="11.453125" style="190"/>
    <col min="765" max="765" width="30.7265625" style="190" customWidth="1"/>
    <col min="766" max="773" width="10.7265625" style="190" customWidth="1"/>
    <col min="774" max="1020" width="11.453125" style="190"/>
    <col min="1021" max="1021" width="30.7265625" style="190" customWidth="1"/>
    <col min="1022" max="1029" width="10.7265625" style="190" customWidth="1"/>
    <col min="1030" max="1276" width="11.453125" style="190"/>
    <col min="1277" max="1277" width="30.7265625" style="190" customWidth="1"/>
    <col min="1278" max="1285" width="10.7265625" style="190" customWidth="1"/>
    <col min="1286" max="1532" width="11.453125" style="190"/>
    <col min="1533" max="1533" width="30.7265625" style="190" customWidth="1"/>
    <col min="1534" max="1541" width="10.7265625" style="190" customWidth="1"/>
    <col min="1542" max="1788" width="11.453125" style="190"/>
    <col min="1789" max="1789" width="30.7265625" style="190" customWidth="1"/>
    <col min="1790" max="1797" width="10.7265625" style="190" customWidth="1"/>
    <col min="1798" max="2044" width="11.453125" style="190"/>
    <col min="2045" max="2045" width="30.7265625" style="190" customWidth="1"/>
    <col min="2046" max="2053" width="10.7265625" style="190" customWidth="1"/>
    <col min="2054" max="2300" width="11.453125" style="190"/>
    <col min="2301" max="2301" width="30.7265625" style="190" customWidth="1"/>
    <col min="2302" max="2309" width="10.7265625" style="190" customWidth="1"/>
    <col min="2310" max="2556" width="11.453125" style="190"/>
    <col min="2557" max="2557" width="30.7265625" style="190" customWidth="1"/>
    <col min="2558" max="2565" width="10.7265625" style="190" customWidth="1"/>
    <col min="2566" max="2812" width="11.453125" style="190"/>
    <col min="2813" max="2813" width="30.7265625" style="190" customWidth="1"/>
    <col min="2814" max="2821" width="10.7265625" style="190" customWidth="1"/>
    <col min="2822" max="3068" width="11.453125" style="190"/>
    <col min="3069" max="3069" width="30.7265625" style="190" customWidth="1"/>
    <col min="3070" max="3077" width="10.7265625" style="190" customWidth="1"/>
    <col min="3078" max="3324" width="11.453125" style="190"/>
    <col min="3325" max="3325" width="30.7265625" style="190" customWidth="1"/>
    <col min="3326" max="3333" width="10.7265625" style="190" customWidth="1"/>
    <col min="3334" max="3580" width="11.453125" style="190"/>
    <col min="3581" max="3581" width="30.7265625" style="190" customWidth="1"/>
    <col min="3582" max="3589" width="10.7265625" style="190" customWidth="1"/>
    <col min="3590" max="3836" width="11.453125" style="190"/>
    <col min="3837" max="3837" width="30.7265625" style="190" customWidth="1"/>
    <col min="3838" max="3845" width="10.7265625" style="190" customWidth="1"/>
    <col min="3846" max="4092" width="11.453125" style="190"/>
    <col min="4093" max="4093" width="30.7265625" style="190" customWidth="1"/>
    <col min="4094" max="4101" width="10.7265625" style="190" customWidth="1"/>
    <col min="4102" max="4348" width="11.453125" style="190"/>
    <col min="4349" max="4349" width="30.7265625" style="190" customWidth="1"/>
    <col min="4350" max="4357" width="10.7265625" style="190" customWidth="1"/>
    <col min="4358" max="4604" width="11.453125" style="190"/>
    <col min="4605" max="4605" width="30.7265625" style="190" customWidth="1"/>
    <col min="4606" max="4613" width="10.7265625" style="190" customWidth="1"/>
    <col min="4614" max="4860" width="11.453125" style="190"/>
    <col min="4861" max="4861" width="30.7265625" style="190" customWidth="1"/>
    <col min="4862" max="4869" width="10.7265625" style="190" customWidth="1"/>
    <col min="4870" max="5116" width="11.453125" style="190"/>
    <col min="5117" max="5117" width="30.7265625" style="190" customWidth="1"/>
    <col min="5118" max="5125" width="10.7265625" style="190" customWidth="1"/>
    <col min="5126" max="5372" width="11.453125" style="190"/>
    <col min="5373" max="5373" width="30.7265625" style="190" customWidth="1"/>
    <col min="5374" max="5381" width="10.7265625" style="190" customWidth="1"/>
    <col min="5382" max="5628" width="11.453125" style="190"/>
    <col min="5629" max="5629" width="30.7265625" style="190" customWidth="1"/>
    <col min="5630" max="5637" width="10.7265625" style="190" customWidth="1"/>
    <col min="5638" max="5884" width="11.453125" style="190"/>
    <col min="5885" max="5885" width="30.7265625" style="190" customWidth="1"/>
    <col min="5886" max="5893" width="10.7265625" style="190" customWidth="1"/>
    <col min="5894" max="6140" width="11.453125" style="190"/>
    <col min="6141" max="6141" width="30.7265625" style="190" customWidth="1"/>
    <col min="6142" max="6149" width="10.7265625" style="190" customWidth="1"/>
    <col min="6150" max="6396" width="11.453125" style="190"/>
    <col min="6397" max="6397" width="30.7265625" style="190" customWidth="1"/>
    <col min="6398" max="6405" width="10.7265625" style="190" customWidth="1"/>
    <col min="6406" max="6652" width="11.453125" style="190"/>
    <col min="6653" max="6653" width="30.7265625" style="190" customWidth="1"/>
    <col min="6654" max="6661" width="10.7265625" style="190" customWidth="1"/>
    <col min="6662" max="6908" width="11.453125" style="190"/>
    <col min="6909" max="6909" width="30.7265625" style="190" customWidth="1"/>
    <col min="6910" max="6917" width="10.7265625" style="190" customWidth="1"/>
    <col min="6918" max="7164" width="11.453125" style="190"/>
    <col min="7165" max="7165" width="30.7265625" style="190" customWidth="1"/>
    <col min="7166" max="7173" width="10.7265625" style="190" customWidth="1"/>
    <col min="7174" max="7420" width="11.453125" style="190"/>
    <col min="7421" max="7421" width="30.7265625" style="190" customWidth="1"/>
    <col min="7422" max="7429" width="10.7265625" style="190" customWidth="1"/>
    <col min="7430" max="7676" width="11.453125" style="190"/>
    <col min="7677" max="7677" width="30.7265625" style="190" customWidth="1"/>
    <col min="7678" max="7685" width="10.7265625" style="190" customWidth="1"/>
    <col min="7686" max="7932" width="11.453125" style="190"/>
    <col min="7933" max="7933" width="30.7265625" style="190" customWidth="1"/>
    <col min="7934" max="7941" width="10.7265625" style="190" customWidth="1"/>
    <col min="7942" max="8188" width="11.453125" style="190"/>
    <col min="8189" max="8189" width="30.7265625" style="190" customWidth="1"/>
    <col min="8190" max="8197" width="10.7265625" style="190" customWidth="1"/>
    <col min="8198" max="8444" width="11.453125" style="190"/>
    <col min="8445" max="8445" width="30.7265625" style="190" customWidth="1"/>
    <col min="8446" max="8453" width="10.7265625" style="190" customWidth="1"/>
    <col min="8454" max="8700" width="11.453125" style="190"/>
    <col min="8701" max="8701" width="30.7265625" style="190" customWidth="1"/>
    <col min="8702" max="8709" width="10.7265625" style="190" customWidth="1"/>
    <col min="8710" max="8956" width="11.453125" style="190"/>
    <col min="8957" max="8957" width="30.7265625" style="190" customWidth="1"/>
    <col min="8958" max="8965" width="10.7265625" style="190" customWidth="1"/>
    <col min="8966" max="9212" width="11.453125" style="190"/>
    <col min="9213" max="9213" width="30.7265625" style="190" customWidth="1"/>
    <col min="9214" max="9221" width="10.7265625" style="190" customWidth="1"/>
    <col min="9222" max="9468" width="11.453125" style="190"/>
    <col min="9469" max="9469" width="30.7265625" style="190" customWidth="1"/>
    <col min="9470" max="9477" width="10.7265625" style="190" customWidth="1"/>
    <col min="9478" max="9724" width="11.453125" style="190"/>
    <col min="9725" max="9725" width="30.7265625" style="190" customWidth="1"/>
    <col min="9726" max="9733" width="10.7265625" style="190" customWidth="1"/>
    <col min="9734" max="9980" width="11.453125" style="190"/>
    <col min="9981" max="9981" width="30.7265625" style="190" customWidth="1"/>
    <col min="9982" max="9989" width="10.7265625" style="190" customWidth="1"/>
    <col min="9990" max="10236" width="11.453125" style="190"/>
    <col min="10237" max="10237" width="30.7265625" style="190" customWidth="1"/>
    <col min="10238" max="10245" width="10.7265625" style="190" customWidth="1"/>
    <col min="10246" max="10492" width="11.453125" style="190"/>
    <col min="10493" max="10493" width="30.7265625" style="190" customWidth="1"/>
    <col min="10494" max="10501" width="10.7265625" style="190" customWidth="1"/>
    <col min="10502" max="10748" width="11.453125" style="190"/>
    <col min="10749" max="10749" width="30.7265625" style="190" customWidth="1"/>
    <col min="10750" max="10757" width="10.7265625" style="190" customWidth="1"/>
    <col min="10758" max="11004" width="11.453125" style="190"/>
    <col min="11005" max="11005" width="30.7265625" style="190" customWidth="1"/>
    <col min="11006" max="11013" width="10.7265625" style="190" customWidth="1"/>
    <col min="11014" max="11260" width="11.453125" style="190"/>
    <col min="11261" max="11261" width="30.7265625" style="190" customWidth="1"/>
    <col min="11262" max="11269" width="10.7265625" style="190" customWidth="1"/>
    <col min="11270" max="11516" width="11.453125" style="190"/>
    <col min="11517" max="11517" width="30.7265625" style="190" customWidth="1"/>
    <col min="11518" max="11525" width="10.7265625" style="190" customWidth="1"/>
    <col min="11526" max="11772" width="11.453125" style="190"/>
    <col min="11773" max="11773" width="30.7265625" style="190" customWidth="1"/>
    <col min="11774" max="11781" width="10.7265625" style="190" customWidth="1"/>
    <col min="11782" max="12028" width="11.453125" style="190"/>
    <col min="12029" max="12029" width="30.7265625" style="190" customWidth="1"/>
    <col min="12030" max="12037" width="10.7265625" style="190" customWidth="1"/>
    <col min="12038" max="12284" width="11.453125" style="190"/>
    <col min="12285" max="12285" width="30.7265625" style="190" customWidth="1"/>
    <col min="12286" max="12293" width="10.7265625" style="190" customWidth="1"/>
    <col min="12294" max="12540" width="11.453125" style="190"/>
    <col min="12541" max="12541" width="30.7265625" style="190" customWidth="1"/>
    <col min="12542" max="12549" width="10.7265625" style="190" customWidth="1"/>
    <col min="12550" max="12796" width="11.453125" style="190"/>
    <col min="12797" max="12797" width="30.7265625" style="190" customWidth="1"/>
    <col min="12798" max="12805" width="10.7265625" style="190" customWidth="1"/>
    <col min="12806" max="13052" width="11.453125" style="190"/>
    <col min="13053" max="13053" width="30.7265625" style="190" customWidth="1"/>
    <col min="13054" max="13061" width="10.7265625" style="190" customWidth="1"/>
    <col min="13062" max="13308" width="11.453125" style="190"/>
    <col min="13309" max="13309" width="30.7265625" style="190" customWidth="1"/>
    <col min="13310" max="13317" width="10.7265625" style="190" customWidth="1"/>
    <col min="13318" max="13564" width="11.453125" style="190"/>
    <col min="13565" max="13565" width="30.7265625" style="190" customWidth="1"/>
    <col min="13566" max="13573" width="10.7265625" style="190" customWidth="1"/>
    <col min="13574" max="13820" width="11.453125" style="190"/>
    <col min="13821" max="13821" width="30.7265625" style="190" customWidth="1"/>
    <col min="13822" max="13829" width="10.7265625" style="190" customWidth="1"/>
    <col min="13830" max="14076" width="11.453125" style="190"/>
    <col min="14077" max="14077" width="30.7265625" style="190" customWidth="1"/>
    <col min="14078" max="14085" width="10.7265625" style="190" customWidth="1"/>
    <col min="14086" max="14332" width="11.453125" style="190"/>
    <col min="14333" max="14333" width="30.7265625" style="190" customWidth="1"/>
    <col min="14334" max="14341" width="10.7265625" style="190" customWidth="1"/>
    <col min="14342" max="14588" width="11.453125" style="190"/>
    <col min="14589" max="14589" width="30.7265625" style="190" customWidth="1"/>
    <col min="14590" max="14597" width="10.7265625" style="190" customWidth="1"/>
    <col min="14598" max="14844" width="11.453125" style="190"/>
    <col min="14845" max="14845" width="30.7265625" style="190" customWidth="1"/>
    <col min="14846" max="14853" width="10.7265625" style="190" customWidth="1"/>
    <col min="14854" max="15100" width="11.453125" style="190"/>
    <col min="15101" max="15101" width="30.7265625" style="190" customWidth="1"/>
    <col min="15102" max="15109" width="10.7265625" style="190" customWidth="1"/>
    <col min="15110" max="15356" width="11.453125" style="190"/>
    <col min="15357" max="15357" width="30.7265625" style="190" customWidth="1"/>
    <col min="15358" max="15365" width="10.7265625" style="190" customWidth="1"/>
    <col min="15366" max="15612" width="11.453125" style="190"/>
    <col min="15613" max="15613" width="30.7265625" style="190" customWidth="1"/>
    <col min="15614" max="15621" width="10.7265625" style="190" customWidth="1"/>
    <col min="15622" max="15868" width="11.453125" style="190"/>
    <col min="15869" max="15869" width="30.7265625" style="190" customWidth="1"/>
    <col min="15870" max="15877" width="10.7265625" style="190" customWidth="1"/>
    <col min="15878" max="16124" width="11.453125" style="190"/>
    <col min="16125" max="16125" width="30.7265625" style="190" customWidth="1"/>
    <col min="16126" max="16133" width="10.7265625" style="190" customWidth="1"/>
    <col min="16134" max="16384" width="11.453125" style="190"/>
  </cols>
  <sheetData>
    <row r="1" spans="1:27" ht="19.5">
      <c r="A1" s="119" t="str">
        <f>HLOOKUP(INDICE!$F$2,Nombres!$C$3:$D$636,171,FALSE)</f>
        <v>Customer Spreads (*)</v>
      </c>
      <c r="B1" s="188"/>
      <c r="C1" s="189"/>
      <c r="D1" s="189"/>
      <c r="E1" s="189"/>
    </row>
    <row r="2" spans="1:27" ht="12.75" customHeight="1">
      <c r="A2" s="191" t="str">
        <f>HLOOKUP(INDICE!$F$2,Nombres!$C$3:$D$636,172,FALSE)</f>
        <v>(Percentage)</v>
      </c>
      <c r="B2" s="192"/>
      <c r="C2" s="193"/>
      <c r="D2" s="193"/>
      <c r="E2" s="193"/>
    </row>
    <row r="3" spans="1:27" ht="13.5">
      <c r="A3" s="193"/>
      <c r="B3" s="241">
        <f>+España!B6</f>
        <v>2025</v>
      </c>
      <c r="C3" s="241"/>
      <c r="D3" s="241"/>
      <c r="E3" s="241"/>
    </row>
    <row r="4" spans="1:27" ht="13.5">
      <c r="A4" s="164"/>
      <c r="B4" s="194" t="str">
        <f>HLOOKUP(INDICE!$F$2,Nombres!$C$3:$D$636,167,FALSE)</f>
        <v>1Q</v>
      </c>
      <c r="C4" s="194" t="str">
        <f>HLOOKUP(INDICE!$F$2,Nombres!$C$3:$D$636,168,FALSE)</f>
        <v>2Q</v>
      </c>
      <c r="D4" s="194" t="str">
        <f>HLOOKUP(INDICE!$F$2,Nombres!$C$3:$D$636,169,FALSE)</f>
        <v>3Q</v>
      </c>
      <c r="E4" s="194" t="str">
        <f>HLOOKUP(INDICE!$F$2,Nombres!$C$3:$D$636,170,FALSE)</f>
        <v>4Q</v>
      </c>
    </row>
    <row r="5" spans="1:27">
      <c r="A5" s="164"/>
      <c r="B5" s="126"/>
      <c r="C5" s="193"/>
      <c r="D5" s="193"/>
      <c r="E5" s="193"/>
    </row>
    <row r="6" spans="1:27" ht="14.5">
      <c r="A6" s="23" t="str">
        <f>HLOOKUP(INDICE!$F$2,Nombres!$C$3:$D$636,173,FALSE)</f>
        <v>Lending Yield</v>
      </c>
      <c r="B6" s="195">
        <v>3.85E-2</v>
      </c>
      <c r="C6" s="195">
        <v>3.6600000000000001E-2</v>
      </c>
      <c r="D6" s="195">
        <v>3.4500000000000003E-2</v>
      </c>
      <c r="E6" s="195">
        <v>3.39E-2</v>
      </c>
      <c r="F6" s="196"/>
      <c r="G6" s="196"/>
      <c r="H6" s="196"/>
      <c r="I6" s="196"/>
      <c r="K6" s="197"/>
      <c r="L6" s="197"/>
      <c r="M6" s="197"/>
      <c r="N6" s="197"/>
      <c r="O6" s="197"/>
      <c r="T6" s="197"/>
      <c r="U6" s="197"/>
      <c r="V6" s="197"/>
      <c r="W6" s="197"/>
      <c r="X6" s="197"/>
      <c r="Y6" s="197"/>
      <c r="Z6" s="197"/>
      <c r="AA6" s="197"/>
    </row>
    <row r="7" spans="1:27" ht="14.5">
      <c r="A7" s="23" t="str">
        <f>HLOOKUP(INDICE!$F$2,Nombres!$C$3:$D$636,174,FALSE)</f>
        <v>Cost of deposits</v>
      </c>
      <c r="B7" s="195">
        <v>-6.6E-3</v>
      </c>
      <c r="C7" s="195">
        <v>-6.0000000000000001E-3</v>
      </c>
      <c r="D7" s="195">
        <v>-5.7000000000000002E-3</v>
      </c>
      <c r="E7" s="195">
        <v>-5.8999999999999999E-3</v>
      </c>
      <c r="F7" s="196"/>
      <c r="G7" s="196"/>
      <c r="H7" s="196"/>
      <c r="I7" s="196"/>
      <c r="K7" s="197"/>
      <c r="L7" s="197"/>
      <c r="M7" s="197"/>
      <c r="N7" s="197"/>
      <c r="O7" s="197"/>
      <c r="T7" s="197"/>
      <c r="U7" s="197"/>
      <c r="V7" s="197"/>
      <c r="W7" s="197"/>
      <c r="X7" s="197"/>
      <c r="Y7" s="197"/>
      <c r="Z7" s="197"/>
      <c r="AA7" s="197"/>
    </row>
    <row r="8" spans="1:27" ht="14.5">
      <c r="A8" s="24" t="str">
        <f>HLOOKUP(INDICE!$F$2,Nombres!$C$3:$D$636,175,FALSE)</f>
        <v>Banking activity in Spain</v>
      </c>
      <c r="B8" s="198">
        <v>3.1899999999999998E-2</v>
      </c>
      <c r="C8" s="198">
        <v>3.0499999999999999E-2</v>
      </c>
      <c r="D8" s="198">
        <v>2.8799999999999999E-2</v>
      </c>
      <c r="E8" s="198">
        <v>2.8000000000000001E-2</v>
      </c>
      <c r="F8" s="196"/>
      <c r="G8" s="196"/>
      <c r="H8" s="196"/>
      <c r="I8" s="196"/>
      <c r="K8" s="197"/>
      <c r="L8" s="197"/>
      <c r="M8" s="197"/>
      <c r="N8" s="197"/>
      <c r="O8" s="197"/>
      <c r="T8" s="197"/>
      <c r="U8" s="197"/>
      <c r="V8" s="197"/>
      <c r="W8" s="197"/>
      <c r="X8" s="197"/>
      <c r="Y8" s="197"/>
      <c r="Z8" s="197"/>
      <c r="AA8" s="197"/>
    </row>
    <row r="9" spans="1:27">
      <c r="A9" s="164"/>
      <c r="B9" s="199"/>
      <c r="C9" s="199"/>
      <c r="D9" s="199"/>
      <c r="E9" s="199"/>
      <c r="K9" s="197"/>
      <c r="L9" s="197"/>
      <c r="M9" s="197"/>
      <c r="N9" s="197"/>
      <c r="O9" s="197"/>
      <c r="T9" s="197"/>
      <c r="U9" s="197"/>
      <c r="V9" s="197"/>
      <c r="W9" s="197"/>
      <c r="X9" s="197"/>
      <c r="Y9" s="197"/>
      <c r="Z9" s="197"/>
      <c r="AA9" s="197"/>
    </row>
    <row r="10" spans="1:27" ht="14.5">
      <c r="A10" s="23" t="str">
        <f>HLOOKUP(INDICE!$F$2,Nombres!$C$3:$D$636,173,FALSE)</f>
        <v>Lending Yield</v>
      </c>
      <c r="B10" s="195">
        <v>0.14990000000000001</v>
      </c>
      <c r="C10" s="195">
        <v>0.14710000000000001</v>
      </c>
      <c r="D10" s="195">
        <v>0.14419999999999999</v>
      </c>
      <c r="E10" s="195">
        <v>0.1426</v>
      </c>
      <c r="F10" s="196"/>
      <c r="G10" s="196"/>
      <c r="H10" s="196"/>
      <c r="I10" s="196"/>
      <c r="K10" s="197"/>
      <c r="L10" s="197"/>
      <c r="M10" s="197"/>
      <c r="N10" s="197"/>
      <c r="O10" s="197"/>
      <c r="T10" s="197"/>
      <c r="U10" s="197"/>
      <c r="V10" s="197"/>
      <c r="W10" s="197"/>
      <c r="X10" s="197"/>
      <c r="Y10" s="197"/>
      <c r="Z10" s="197"/>
      <c r="AA10" s="197"/>
    </row>
    <row r="11" spans="1:27" ht="14.5">
      <c r="A11" s="23" t="str">
        <f>HLOOKUP(INDICE!$F$2,Nombres!$C$3:$D$636,174,FALSE)</f>
        <v>Cost of deposits</v>
      </c>
      <c r="B11" s="195">
        <v>-2.9899999999999999E-2</v>
      </c>
      <c r="C11" s="195">
        <v>-2.75E-2</v>
      </c>
      <c r="D11" s="195">
        <v>-2.4500000000000001E-2</v>
      </c>
      <c r="E11" s="195">
        <v>-2.2499999999999999E-2</v>
      </c>
      <c r="F11" s="196"/>
      <c r="G11" s="196"/>
      <c r="H11" s="196"/>
      <c r="I11" s="196"/>
      <c r="K11" s="197"/>
      <c r="L11" s="197"/>
      <c r="M11" s="197"/>
      <c r="N11" s="197"/>
      <c r="O11" s="197"/>
      <c r="T11" s="197"/>
      <c r="U11" s="197"/>
      <c r="V11" s="197"/>
      <c r="W11" s="197"/>
      <c r="X11" s="197"/>
      <c r="Y11" s="197"/>
      <c r="Z11" s="197"/>
      <c r="AA11" s="197"/>
    </row>
    <row r="12" spans="1:27" ht="14.5">
      <c r="A12" s="24" t="str">
        <f>HLOOKUP(INDICE!$F$2,Nombres!$C$3:$D$636,177,FALSE)</f>
        <v>Mexico MXN</v>
      </c>
      <c r="B12" s="198">
        <v>0.12</v>
      </c>
      <c r="C12" s="198">
        <v>0.1196</v>
      </c>
      <c r="D12" s="198">
        <v>0.1198</v>
      </c>
      <c r="E12" s="198">
        <v>0.1201</v>
      </c>
      <c r="F12" s="196"/>
      <c r="G12" s="196"/>
      <c r="H12" s="196"/>
      <c r="I12" s="196"/>
      <c r="K12" s="197"/>
      <c r="L12" s="197"/>
      <c r="M12" s="197"/>
      <c r="N12" s="197"/>
      <c r="O12" s="197"/>
      <c r="T12" s="197"/>
      <c r="U12" s="197"/>
      <c r="V12" s="197"/>
      <c r="W12" s="197"/>
      <c r="X12" s="197"/>
      <c r="Y12" s="197"/>
      <c r="Z12" s="197"/>
      <c r="AA12" s="197"/>
    </row>
    <row r="13" spans="1:27">
      <c r="A13" s="164"/>
      <c r="B13" s="199"/>
      <c r="C13" s="199"/>
      <c r="D13" s="199"/>
      <c r="E13" s="199"/>
      <c r="K13" s="197"/>
      <c r="L13" s="197"/>
      <c r="M13" s="197"/>
      <c r="N13" s="197"/>
      <c r="O13" s="197"/>
      <c r="T13" s="197"/>
      <c r="U13" s="197"/>
      <c r="V13" s="197"/>
      <c r="W13" s="197"/>
      <c r="X13" s="197"/>
      <c r="Y13" s="197"/>
      <c r="Z13" s="197"/>
      <c r="AA13" s="197"/>
    </row>
    <row r="14" spans="1:27">
      <c r="A14" s="23" t="str">
        <f>HLOOKUP(INDICE!$F$2,Nombres!$C$3:$D$636,173,FALSE)</f>
        <v>Lending Yield</v>
      </c>
      <c r="B14" s="199">
        <v>6.2300000000000001E-2</v>
      </c>
      <c r="C14" s="199">
        <v>6.1400000000000003E-2</v>
      </c>
      <c r="D14" s="199">
        <v>6.2100000000000002E-2</v>
      </c>
      <c r="E14" s="199">
        <v>5.8900000000000001E-2</v>
      </c>
      <c r="K14" s="197"/>
      <c r="L14" s="197"/>
      <c r="M14" s="197"/>
      <c r="N14" s="197"/>
      <c r="O14" s="197"/>
      <c r="T14" s="197"/>
      <c r="U14" s="197"/>
      <c r="V14" s="197"/>
      <c r="W14" s="197"/>
      <c r="X14" s="197"/>
      <c r="Y14" s="197"/>
      <c r="Z14" s="197"/>
      <c r="AA14" s="197"/>
    </row>
    <row r="15" spans="1:27">
      <c r="A15" s="23" t="str">
        <f>HLOOKUP(INDICE!$F$2,Nombres!$C$3:$D$636,174,FALSE)</f>
        <v>Cost of deposits</v>
      </c>
      <c r="B15" s="199">
        <v>-7.9000000000000008E-3</v>
      </c>
      <c r="C15" s="199">
        <v>-8.9999999999999993E-3</v>
      </c>
      <c r="D15" s="199">
        <v>-9.7000000000000003E-3</v>
      </c>
      <c r="E15" s="199">
        <v>-9.1000000000000004E-3</v>
      </c>
      <c r="K15" s="197"/>
      <c r="L15" s="197"/>
      <c r="M15" s="197"/>
      <c r="N15" s="197"/>
      <c r="O15" s="197"/>
      <c r="T15" s="197"/>
      <c r="U15" s="197"/>
      <c r="V15" s="197"/>
      <c r="W15" s="197"/>
      <c r="X15" s="197"/>
      <c r="Y15" s="197"/>
      <c r="Z15" s="197"/>
      <c r="AA15" s="197"/>
    </row>
    <row r="16" spans="1:27">
      <c r="A16" s="24" t="str">
        <f>HLOOKUP(INDICE!$F$2,Nombres!$C$3:$D$636,178,FALSE)</f>
        <v>Mexico  FC (Foreing currency)</v>
      </c>
      <c r="B16" s="200">
        <v>5.4399999999999997E-2</v>
      </c>
      <c r="C16" s="200">
        <v>5.2499999999999998E-2</v>
      </c>
      <c r="D16" s="200">
        <v>5.2400000000000002E-2</v>
      </c>
      <c r="E16" s="200">
        <v>4.9799999999999997E-2</v>
      </c>
      <c r="K16" s="197"/>
      <c r="L16" s="197"/>
      <c r="M16" s="197"/>
      <c r="N16" s="197"/>
      <c r="O16" s="197"/>
      <c r="T16" s="197"/>
      <c r="U16" s="197"/>
      <c r="V16" s="197"/>
      <c r="W16" s="197"/>
      <c r="X16" s="197"/>
      <c r="Y16" s="197"/>
      <c r="Z16" s="197"/>
      <c r="AA16" s="197"/>
    </row>
    <row r="17" spans="1:27">
      <c r="A17" s="164"/>
      <c r="B17" s="199"/>
      <c r="C17" s="199"/>
      <c r="D17" s="199"/>
      <c r="E17" s="199"/>
      <c r="K17" s="197"/>
      <c r="L17" s="197"/>
      <c r="M17" s="197"/>
      <c r="N17" s="197"/>
      <c r="O17" s="197"/>
      <c r="T17" s="197"/>
      <c r="U17" s="197"/>
      <c r="V17" s="197"/>
      <c r="W17" s="197"/>
      <c r="X17" s="197"/>
      <c r="Y17" s="197"/>
      <c r="Z17" s="197"/>
      <c r="AA17" s="197"/>
    </row>
    <row r="18" spans="1:27" ht="14.5">
      <c r="A18" s="23" t="str">
        <f>HLOOKUP(INDICE!$F$2,Nombres!$C$3:$D$636,173,FALSE)</f>
        <v>Lending Yield</v>
      </c>
      <c r="B18" s="195">
        <v>0.37759999999999999</v>
      </c>
      <c r="C18" s="195">
        <v>0.37559999999999999</v>
      </c>
      <c r="D18" s="195">
        <v>0.36530000000000001</v>
      </c>
      <c r="E18" s="195">
        <v>0.34899999999999998</v>
      </c>
      <c r="F18" s="196"/>
      <c r="G18" s="196"/>
      <c r="H18" s="196"/>
      <c r="I18" s="196"/>
      <c r="K18" s="197"/>
      <c r="L18" s="197"/>
      <c r="M18" s="197"/>
      <c r="N18" s="197"/>
      <c r="O18" s="197"/>
      <c r="T18" s="197"/>
      <c r="U18" s="197"/>
      <c r="V18" s="197"/>
      <c r="W18" s="197"/>
      <c r="X18" s="197"/>
      <c r="Y18" s="197"/>
      <c r="Z18" s="197"/>
      <c r="AA18" s="197"/>
    </row>
    <row r="19" spans="1:27" ht="14.5">
      <c r="A19" s="23" t="str">
        <f>HLOOKUP(INDICE!$F$2,Nombres!$C$3:$D$636,174,FALSE)</f>
        <v>Cost of deposits</v>
      </c>
      <c r="B19" s="195">
        <v>-0.36299999999999999</v>
      </c>
      <c r="C19" s="195">
        <v>-0.36530000000000001</v>
      </c>
      <c r="D19" s="195">
        <v>-0.3553</v>
      </c>
      <c r="E19" s="195">
        <v>-0.33229999999999998</v>
      </c>
      <c r="F19" s="196"/>
      <c r="G19" s="196"/>
      <c r="H19" s="196"/>
      <c r="I19" s="196"/>
      <c r="K19" s="197"/>
      <c r="L19" s="197"/>
      <c r="M19" s="197"/>
      <c r="N19" s="197"/>
      <c r="O19" s="197"/>
      <c r="T19" s="197"/>
      <c r="U19" s="197"/>
      <c r="V19" s="197"/>
      <c r="W19" s="197"/>
      <c r="X19" s="197"/>
      <c r="Y19" s="197"/>
      <c r="Z19" s="197"/>
      <c r="AA19" s="197"/>
    </row>
    <row r="20" spans="1:27" ht="14.5">
      <c r="A20" s="24" t="str">
        <f>HLOOKUP(INDICE!$F$2,Nombres!$C$3:$D$636,179,FALSE)</f>
        <v>Turkey TRY</v>
      </c>
      <c r="B20" s="198">
        <v>1.46E-2</v>
      </c>
      <c r="C20" s="198">
        <v>1.04E-2</v>
      </c>
      <c r="D20" s="198">
        <v>0.01</v>
      </c>
      <c r="E20" s="198">
        <v>1.6799999999999999E-2</v>
      </c>
      <c r="F20" s="196"/>
      <c r="G20" s="196"/>
      <c r="H20" s="196"/>
      <c r="I20" s="196"/>
      <c r="K20" s="197"/>
      <c r="L20" s="197"/>
      <c r="M20" s="197"/>
      <c r="N20" s="197"/>
      <c r="O20" s="197"/>
      <c r="T20" s="197"/>
      <c r="U20" s="197"/>
      <c r="V20" s="197"/>
      <c r="W20" s="197"/>
      <c r="X20" s="197"/>
      <c r="Y20" s="197"/>
      <c r="Z20" s="197"/>
      <c r="AA20" s="197"/>
    </row>
    <row r="21" spans="1:27" ht="14.5">
      <c r="A21" s="24"/>
      <c r="B21" s="198"/>
      <c r="C21" s="198"/>
      <c r="D21" s="198"/>
      <c r="E21" s="198"/>
      <c r="F21" s="196"/>
      <c r="G21" s="196"/>
      <c r="H21" s="196"/>
      <c r="I21" s="196"/>
      <c r="K21" s="197"/>
      <c r="L21" s="197"/>
      <c r="M21" s="197"/>
      <c r="N21" s="197"/>
      <c r="O21" s="197"/>
      <c r="T21" s="197"/>
      <c r="U21" s="197"/>
      <c r="V21" s="197"/>
      <c r="W21" s="197"/>
      <c r="X21" s="197"/>
      <c r="Y21" s="197"/>
      <c r="Z21" s="197"/>
      <c r="AA21" s="197"/>
    </row>
    <row r="22" spans="1:27" ht="14.5">
      <c r="A22" s="23" t="str">
        <f>HLOOKUP(INDICE!$F$2,Nombres!$C$3:$D$636,173,FALSE)</f>
        <v>Lending Yield</v>
      </c>
      <c r="B22" s="201">
        <v>8.1299999999999997E-2</v>
      </c>
      <c r="C22" s="201">
        <v>8.3099999999999993E-2</v>
      </c>
      <c r="D22" s="201">
        <v>8.2299999999999998E-2</v>
      </c>
      <c r="E22" s="201">
        <v>7.8299999999999995E-2</v>
      </c>
      <c r="F22" s="196"/>
      <c r="G22" s="196"/>
      <c r="H22" s="196"/>
      <c r="I22" s="196"/>
      <c r="K22" s="197"/>
      <c r="L22" s="197"/>
      <c r="M22" s="197"/>
      <c r="N22" s="197"/>
      <c r="O22" s="197"/>
      <c r="T22" s="197"/>
      <c r="U22" s="197"/>
      <c r="V22" s="197"/>
      <c r="W22" s="197"/>
      <c r="X22" s="197"/>
      <c r="Y22" s="197"/>
      <c r="Z22" s="197"/>
      <c r="AA22" s="197"/>
    </row>
    <row r="23" spans="1:27" ht="14.5">
      <c r="A23" s="23" t="str">
        <f>HLOOKUP(INDICE!$F$2,Nombres!$C$3:$D$636,174,FALSE)</f>
        <v>Cost of deposits</v>
      </c>
      <c r="B23" s="201">
        <v>-2.8E-3</v>
      </c>
      <c r="C23" s="201">
        <v>-4.1000000000000003E-3</v>
      </c>
      <c r="D23" s="201">
        <v>-3.5000000000000001E-3</v>
      </c>
      <c r="E23" s="201">
        <v>-2.7000000000000001E-3</v>
      </c>
      <c r="F23" s="196"/>
      <c r="G23" s="196"/>
      <c r="H23" s="196"/>
      <c r="I23" s="196"/>
      <c r="K23" s="197"/>
      <c r="L23" s="197"/>
      <c r="M23" s="197"/>
      <c r="N23" s="197"/>
      <c r="O23" s="197"/>
      <c r="T23" s="197"/>
      <c r="U23" s="197"/>
      <c r="V23" s="197"/>
      <c r="W23" s="197"/>
      <c r="X23" s="197"/>
      <c r="Y23" s="197"/>
      <c r="Z23" s="197"/>
      <c r="AA23" s="197"/>
    </row>
    <row r="24" spans="1:27" ht="14.5">
      <c r="A24" s="24" t="str">
        <f>HLOOKUP(INDICE!$F$2,Nombres!$C$3:$D$636,180,FALSE)</f>
        <v>Turkey FC (Foreing currency)</v>
      </c>
      <c r="B24" s="198">
        <v>7.85E-2</v>
      </c>
      <c r="C24" s="198">
        <v>7.9000000000000001E-2</v>
      </c>
      <c r="D24" s="198">
        <v>7.8799999999999995E-2</v>
      </c>
      <c r="E24" s="198">
        <v>7.5700000000000003E-2</v>
      </c>
      <c r="F24" s="196"/>
      <c r="G24" s="196"/>
      <c r="H24" s="196"/>
      <c r="I24" s="196"/>
      <c r="K24" s="197"/>
      <c r="L24" s="197"/>
      <c r="M24" s="197"/>
      <c r="N24" s="197"/>
      <c r="O24" s="197"/>
      <c r="T24" s="197"/>
      <c r="U24" s="197"/>
      <c r="V24" s="197"/>
      <c r="W24" s="197"/>
      <c r="X24" s="197"/>
      <c r="Y24" s="197"/>
      <c r="Z24" s="197"/>
      <c r="AA24" s="197"/>
    </row>
    <row r="25" spans="1:27">
      <c r="A25" s="164"/>
      <c r="B25" s="199"/>
      <c r="C25" s="199"/>
      <c r="D25" s="199"/>
      <c r="E25" s="199"/>
      <c r="K25" s="197"/>
      <c r="L25" s="197"/>
      <c r="M25" s="197"/>
      <c r="N25" s="197"/>
      <c r="O25" s="197"/>
      <c r="T25" s="197"/>
      <c r="U25" s="197"/>
      <c r="V25" s="197"/>
      <c r="W25" s="197"/>
      <c r="X25" s="197"/>
      <c r="Y25" s="197"/>
      <c r="Z25" s="197"/>
      <c r="AA25" s="197"/>
    </row>
    <row r="26" spans="1:27" ht="14.5">
      <c r="A26" s="23" t="str">
        <f>HLOOKUP(INDICE!$F$2,Nombres!$C$3:$D$636,173,FALSE)</f>
        <v>Lending Yield</v>
      </c>
      <c r="B26" s="195">
        <v>0.29959999999999998</v>
      </c>
      <c r="C26" s="195">
        <v>0.30980000000000002</v>
      </c>
      <c r="D26" s="195">
        <v>0.32369999999999999</v>
      </c>
      <c r="E26" s="195">
        <v>0.34570000000000001</v>
      </c>
      <c r="F26" s="196"/>
      <c r="G26" s="196"/>
      <c r="H26" s="196"/>
      <c r="I26" s="196"/>
      <c r="K26" s="197"/>
      <c r="L26" s="197"/>
      <c r="M26" s="197"/>
      <c r="N26" s="197"/>
      <c r="O26" s="197"/>
      <c r="T26" s="197"/>
      <c r="U26" s="197"/>
      <c r="V26" s="197"/>
      <c r="W26" s="197"/>
      <c r="X26" s="197"/>
      <c r="Y26" s="197"/>
      <c r="Z26" s="197"/>
      <c r="AA26" s="197"/>
    </row>
    <row r="27" spans="1:27" ht="14.5">
      <c r="A27" s="23" t="str">
        <f>HLOOKUP(INDICE!$F$2,Nombres!$C$3:$D$636,174,FALSE)</f>
        <v>Cost of deposits</v>
      </c>
      <c r="B27" s="195">
        <v>-0.12820000000000001</v>
      </c>
      <c r="C27" s="195">
        <v>-0.14249999999999999</v>
      </c>
      <c r="D27" s="195">
        <v>-0.1835</v>
      </c>
      <c r="E27" s="195">
        <v>-0.17330000000000001</v>
      </c>
      <c r="F27" s="196"/>
      <c r="G27" s="196"/>
      <c r="H27" s="196"/>
      <c r="I27" s="196"/>
      <c r="K27" s="197"/>
      <c r="L27" s="197"/>
      <c r="M27" s="197"/>
      <c r="N27" s="197"/>
      <c r="O27" s="197"/>
      <c r="T27" s="197"/>
      <c r="U27" s="197"/>
      <c r="V27" s="197"/>
      <c r="W27" s="197"/>
      <c r="X27" s="197"/>
      <c r="Y27" s="197"/>
      <c r="Z27" s="197"/>
      <c r="AA27" s="197"/>
    </row>
    <row r="28" spans="1:27" ht="14.5">
      <c r="A28" s="24" t="str">
        <f>HLOOKUP(INDICE!$F$2,Nombres!$C$3:$D$636,181,FALSE)</f>
        <v>Argentina</v>
      </c>
      <c r="B28" s="202">
        <v>0.17130000000000001</v>
      </c>
      <c r="C28" s="202">
        <v>0.1673</v>
      </c>
      <c r="D28" s="202">
        <v>0.14019999999999999</v>
      </c>
      <c r="E28" s="202">
        <v>0.1724</v>
      </c>
      <c r="F28" s="196"/>
      <c r="G28" s="196"/>
      <c r="H28" s="196"/>
      <c r="I28" s="196"/>
      <c r="K28" s="197"/>
      <c r="L28" s="197"/>
      <c r="M28" s="197"/>
      <c r="N28" s="197"/>
      <c r="O28" s="197"/>
      <c r="T28" s="197"/>
      <c r="U28" s="197"/>
      <c r="V28" s="197"/>
      <c r="W28" s="197"/>
      <c r="X28" s="197"/>
      <c r="Y28" s="197"/>
      <c r="Z28" s="197"/>
      <c r="AA28" s="197"/>
    </row>
    <row r="29" spans="1:27">
      <c r="A29" s="164"/>
      <c r="B29" s="199"/>
      <c r="C29" s="199"/>
      <c r="D29" s="199"/>
      <c r="E29" s="199"/>
      <c r="K29" s="197"/>
      <c r="L29" s="197"/>
      <c r="M29" s="197"/>
      <c r="N29" s="197"/>
      <c r="O29" s="197"/>
      <c r="T29" s="197"/>
      <c r="U29" s="197"/>
      <c r="V29" s="197"/>
      <c r="W29" s="197"/>
      <c r="X29" s="197"/>
      <c r="Y29" s="197"/>
      <c r="Z29" s="197"/>
      <c r="AA29" s="197"/>
    </row>
    <row r="30" spans="1:27" ht="14.5">
      <c r="A30" s="23" t="str">
        <f>HLOOKUP(INDICE!$F$2,Nombres!$C$3:$D$636,173,FALSE)</f>
        <v>Lending Yield</v>
      </c>
      <c r="B30" s="195">
        <v>0.1225</v>
      </c>
      <c r="C30" s="195">
        <v>0.1226</v>
      </c>
      <c r="D30" s="195">
        <v>0.12230000000000001</v>
      </c>
      <c r="E30" s="195">
        <v>0.123</v>
      </c>
      <c r="F30" s="196"/>
      <c r="G30" s="196"/>
      <c r="H30" s="196"/>
      <c r="I30" s="196"/>
      <c r="K30" s="197"/>
      <c r="L30" s="197"/>
      <c r="M30" s="197"/>
      <c r="N30" s="197"/>
      <c r="O30" s="197"/>
      <c r="T30" s="197"/>
      <c r="U30" s="197"/>
      <c r="V30" s="197"/>
      <c r="W30" s="197"/>
      <c r="X30" s="197"/>
      <c r="Y30" s="197"/>
      <c r="Z30" s="197"/>
      <c r="AA30" s="197"/>
    </row>
    <row r="31" spans="1:27" ht="14.5">
      <c r="A31" s="23" t="str">
        <f>HLOOKUP(INDICE!$F$2,Nombres!$C$3:$D$636,174,FALSE)</f>
        <v>Cost of deposits</v>
      </c>
      <c r="B31" s="195">
        <v>-6.93E-2</v>
      </c>
      <c r="C31" s="195">
        <v>-6.6199999999999995E-2</v>
      </c>
      <c r="D31" s="195">
        <v>-6.4199999999999993E-2</v>
      </c>
      <c r="E31" s="195">
        <v>-6.1899999999999997E-2</v>
      </c>
      <c r="F31" s="196"/>
      <c r="G31" s="196"/>
      <c r="H31" s="196"/>
      <c r="I31" s="196"/>
      <c r="K31" s="197"/>
      <c r="L31" s="197"/>
      <c r="M31" s="197"/>
      <c r="N31" s="197"/>
      <c r="O31" s="197"/>
      <c r="T31" s="197"/>
      <c r="U31" s="197"/>
      <c r="V31" s="197"/>
      <c r="W31" s="197"/>
      <c r="X31" s="197"/>
      <c r="Y31" s="197"/>
      <c r="Z31" s="197"/>
      <c r="AA31" s="197"/>
    </row>
    <row r="32" spans="1:27" ht="14.5">
      <c r="A32" s="24" t="str">
        <f>HLOOKUP(INDICE!$F$2,Nombres!$C$3:$D$636,182,FALSE)</f>
        <v>Colombia</v>
      </c>
      <c r="B32" s="198">
        <v>5.3100000000000001E-2</v>
      </c>
      <c r="C32" s="198">
        <v>5.6399999999999999E-2</v>
      </c>
      <c r="D32" s="198">
        <v>5.8099999999999999E-2</v>
      </c>
      <c r="E32" s="198">
        <v>6.1100000000000002E-2</v>
      </c>
      <c r="F32" s="196"/>
      <c r="G32" s="196"/>
      <c r="H32" s="196"/>
      <c r="I32" s="196"/>
      <c r="K32" s="197"/>
      <c r="L32" s="197"/>
      <c r="M32" s="197"/>
      <c r="N32" s="197"/>
      <c r="O32" s="197"/>
      <c r="T32" s="197"/>
      <c r="U32" s="197"/>
      <c r="V32" s="197"/>
      <c r="W32" s="197"/>
      <c r="X32" s="197"/>
      <c r="Y32" s="197"/>
      <c r="Z32" s="197"/>
      <c r="AA32" s="197"/>
    </row>
    <row r="33" spans="1:27">
      <c r="A33" s="164"/>
      <c r="B33" s="199"/>
      <c r="C33" s="199"/>
      <c r="D33" s="199"/>
      <c r="E33" s="199"/>
      <c r="K33" s="197"/>
      <c r="L33" s="197"/>
      <c r="M33" s="197"/>
      <c r="N33" s="197"/>
      <c r="O33" s="197"/>
      <c r="T33" s="197"/>
      <c r="U33" s="197"/>
      <c r="V33" s="197"/>
      <c r="W33" s="197"/>
      <c r="X33" s="197"/>
      <c r="Y33" s="197"/>
      <c r="Z33" s="197"/>
      <c r="AA33" s="197"/>
    </row>
    <row r="34" spans="1:27" ht="14.5">
      <c r="A34" s="23" t="str">
        <f>HLOOKUP(INDICE!$F$2,Nombres!$C$3:$D$636,173,FALSE)</f>
        <v>Lending Yield</v>
      </c>
      <c r="B34" s="195">
        <v>9.0399999999999994E-2</v>
      </c>
      <c r="C34" s="195">
        <v>9.0200000000000002E-2</v>
      </c>
      <c r="D34" s="195">
        <v>9.0200000000000002E-2</v>
      </c>
      <c r="E34" s="195">
        <v>9.1700000000000004E-2</v>
      </c>
      <c r="F34" s="196"/>
      <c r="G34" s="196"/>
      <c r="H34" s="196"/>
      <c r="I34" s="196"/>
      <c r="K34" s="197"/>
      <c r="L34" s="197"/>
      <c r="M34" s="197"/>
      <c r="N34" s="197"/>
      <c r="O34" s="197"/>
      <c r="T34" s="197"/>
      <c r="U34" s="197"/>
      <c r="V34" s="197"/>
      <c r="W34" s="197"/>
      <c r="X34" s="197"/>
      <c r="Y34" s="197"/>
      <c r="Z34" s="197"/>
      <c r="AA34" s="197"/>
    </row>
    <row r="35" spans="1:27" ht="14.5">
      <c r="A35" s="23" t="str">
        <f>HLOOKUP(INDICE!$F$2,Nombres!$C$3:$D$636,174,FALSE)</f>
        <v>Cost of deposits</v>
      </c>
      <c r="B35" s="195">
        <v>-1.7999999999999999E-2</v>
      </c>
      <c r="C35" s="195">
        <v>-1.7999999999999999E-2</v>
      </c>
      <c r="D35" s="195">
        <v>-1.7600000000000001E-2</v>
      </c>
      <c r="E35" s="195">
        <v>-1.7600000000000001E-2</v>
      </c>
      <c r="F35" s="196"/>
      <c r="G35" s="196"/>
      <c r="H35" s="196"/>
      <c r="I35" s="196"/>
      <c r="K35" s="197"/>
      <c r="L35" s="197"/>
      <c r="M35" s="197"/>
      <c r="N35" s="197"/>
      <c r="O35" s="197"/>
      <c r="T35" s="197"/>
      <c r="U35" s="197"/>
      <c r="V35" s="197"/>
      <c r="W35" s="197"/>
      <c r="X35" s="197"/>
      <c r="Y35" s="197"/>
      <c r="Z35" s="197"/>
      <c r="AA35" s="197"/>
    </row>
    <row r="36" spans="1:27" ht="14.5">
      <c r="A36" s="24" t="str">
        <f>HLOOKUP(INDICE!$F$2,Nombres!$C$3:$D$636,183,FALSE)</f>
        <v>Peru</v>
      </c>
      <c r="B36" s="198">
        <v>7.2400000000000006E-2</v>
      </c>
      <c r="C36" s="198">
        <v>7.22E-2</v>
      </c>
      <c r="D36" s="198">
        <v>7.2599999999999998E-2</v>
      </c>
      <c r="E36" s="198">
        <v>7.4200000000000002E-2</v>
      </c>
      <c r="F36" s="196"/>
      <c r="G36" s="196"/>
      <c r="H36" s="196"/>
      <c r="I36" s="196"/>
      <c r="K36" s="197"/>
      <c r="L36" s="197"/>
      <c r="M36" s="197"/>
      <c r="N36" s="197"/>
      <c r="O36" s="197"/>
      <c r="T36" s="197"/>
      <c r="U36" s="197"/>
      <c r="V36" s="197"/>
      <c r="W36" s="197"/>
      <c r="X36" s="197"/>
      <c r="Y36" s="197"/>
      <c r="Z36" s="197"/>
      <c r="AA36" s="197"/>
    </row>
    <row r="37" spans="1:27">
      <c r="A37" s="164"/>
      <c r="B37" s="199"/>
      <c r="C37" s="199"/>
      <c r="D37" s="199"/>
      <c r="E37" s="199"/>
      <c r="K37" s="197"/>
      <c r="L37" s="197"/>
      <c r="M37" s="197"/>
      <c r="N37" s="197"/>
      <c r="O37" s="197"/>
    </row>
    <row r="38" spans="1:27" ht="13">
      <c r="A38" s="203" t="str">
        <f>HLOOKUP(INDICE!$F$2,Nombres!$C$3:$D$636,184,FALSE)</f>
        <v>(*) Difference between lending yield on loans and cost of deposits from customers.</v>
      </c>
      <c r="B38" s="242"/>
      <c r="C38" s="242"/>
      <c r="D38" s="193"/>
      <c r="E38" s="193"/>
    </row>
    <row r="39" spans="1:27">
      <c r="A39" s="203"/>
      <c r="B39" s="193"/>
      <c r="C39" s="204"/>
      <c r="D39" s="193"/>
      <c r="E39" s="193"/>
    </row>
    <row r="40" spans="1:27">
      <c r="A40" s="203"/>
    </row>
    <row r="996" spans="1:1" ht="14.5">
      <c r="A996" t="s">
        <v>555</v>
      </c>
    </row>
  </sheetData>
  <mergeCells count="2">
    <mergeCell ref="B3:E3"/>
    <mergeCell ref="B38:C38"/>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01"/>
  <sheetViews>
    <sheetView showGridLines="0" tabSelected="1" zoomScale="80" zoomScaleNormal="80" workbookViewId="0">
      <selection activeCell="C17" sqref="C17"/>
    </sheetView>
  </sheetViews>
  <sheetFormatPr baseColWidth="10" defaultColWidth="12.54296875" defaultRowHeight="23.25" customHeight="1"/>
  <cols>
    <col min="1" max="1" width="40.453125" style="30" customWidth="1"/>
    <col min="2" max="2" width="21.81640625" style="30" customWidth="1"/>
    <col min="3" max="3" width="115.7265625" style="59" customWidth="1"/>
    <col min="4" max="4" width="13.26953125" style="30" customWidth="1"/>
    <col min="5" max="5" width="18.1796875" style="30" hidden="1" customWidth="1"/>
    <col min="6" max="6" width="6.81640625" style="30" hidden="1" customWidth="1"/>
    <col min="7" max="256" width="12.54296875" style="30"/>
    <col min="257" max="257" width="40.453125" style="30" customWidth="1"/>
    <col min="258" max="258" width="21.81640625" style="30" customWidth="1"/>
    <col min="259" max="259" width="115.7265625" style="30" customWidth="1"/>
    <col min="260" max="260" width="13.26953125" style="30" customWidth="1"/>
    <col min="261" max="262" width="0" style="30" hidden="1" customWidth="1"/>
    <col min="263" max="512" width="12.54296875" style="30"/>
    <col min="513" max="513" width="40.453125" style="30" customWidth="1"/>
    <col min="514" max="514" width="21.81640625" style="30" customWidth="1"/>
    <col min="515" max="515" width="115.7265625" style="30" customWidth="1"/>
    <col min="516" max="516" width="13.26953125" style="30" customWidth="1"/>
    <col min="517" max="518" width="0" style="30" hidden="1" customWidth="1"/>
    <col min="519" max="768" width="12.54296875" style="30"/>
    <col min="769" max="769" width="40.453125" style="30" customWidth="1"/>
    <col min="770" max="770" width="21.81640625" style="30" customWidth="1"/>
    <col min="771" max="771" width="115.7265625" style="30" customWidth="1"/>
    <col min="772" max="772" width="13.26953125" style="30" customWidth="1"/>
    <col min="773" max="774" width="0" style="30" hidden="1" customWidth="1"/>
    <col min="775" max="1024" width="12.54296875" style="30"/>
    <col min="1025" max="1025" width="40.453125" style="30" customWidth="1"/>
    <col min="1026" max="1026" width="21.81640625" style="30" customWidth="1"/>
    <col min="1027" max="1027" width="115.7265625" style="30" customWidth="1"/>
    <col min="1028" max="1028" width="13.26953125" style="30" customWidth="1"/>
    <col min="1029" max="1030" width="0" style="30" hidden="1" customWidth="1"/>
    <col min="1031" max="1280" width="12.54296875" style="30"/>
    <col min="1281" max="1281" width="40.453125" style="30" customWidth="1"/>
    <col min="1282" max="1282" width="21.81640625" style="30" customWidth="1"/>
    <col min="1283" max="1283" width="115.7265625" style="30" customWidth="1"/>
    <col min="1284" max="1284" width="13.26953125" style="30" customWidth="1"/>
    <col min="1285" max="1286" width="0" style="30" hidden="1" customWidth="1"/>
    <col min="1287" max="1536" width="12.54296875" style="30"/>
    <col min="1537" max="1537" width="40.453125" style="30" customWidth="1"/>
    <col min="1538" max="1538" width="21.81640625" style="30" customWidth="1"/>
    <col min="1539" max="1539" width="115.7265625" style="30" customWidth="1"/>
    <col min="1540" max="1540" width="13.26953125" style="30" customWidth="1"/>
    <col min="1541" max="1542" width="0" style="30" hidden="1" customWidth="1"/>
    <col min="1543" max="1792" width="12.54296875" style="30"/>
    <col min="1793" max="1793" width="40.453125" style="30" customWidth="1"/>
    <col min="1794" max="1794" width="21.81640625" style="30" customWidth="1"/>
    <col min="1795" max="1795" width="115.7265625" style="30" customWidth="1"/>
    <col min="1796" max="1796" width="13.26953125" style="30" customWidth="1"/>
    <col min="1797" max="1798" width="0" style="30" hidden="1" customWidth="1"/>
    <col min="1799" max="2048" width="12.54296875" style="30"/>
    <col min="2049" max="2049" width="40.453125" style="30" customWidth="1"/>
    <col min="2050" max="2050" width="21.81640625" style="30" customWidth="1"/>
    <col min="2051" max="2051" width="115.7265625" style="30" customWidth="1"/>
    <col min="2052" max="2052" width="13.26953125" style="30" customWidth="1"/>
    <col min="2053" max="2054" width="0" style="30" hidden="1" customWidth="1"/>
    <col min="2055" max="2304" width="12.54296875" style="30"/>
    <col min="2305" max="2305" width="40.453125" style="30" customWidth="1"/>
    <col min="2306" max="2306" width="21.81640625" style="30" customWidth="1"/>
    <col min="2307" max="2307" width="115.7265625" style="30" customWidth="1"/>
    <col min="2308" max="2308" width="13.26953125" style="30" customWidth="1"/>
    <col min="2309" max="2310" width="0" style="30" hidden="1" customWidth="1"/>
    <col min="2311" max="2560" width="12.54296875" style="30"/>
    <col min="2561" max="2561" width="40.453125" style="30" customWidth="1"/>
    <col min="2562" max="2562" width="21.81640625" style="30" customWidth="1"/>
    <col min="2563" max="2563" width="115.7265625" style="30" customWidth="1"/>
    <col min="2564" max="2564" width="13.26953125" style="30" customWidth="1"/>
    <col min="2565" max="2566" width="0" style="30" hidden="1" customWidth="1"/>
    <col min="2567" max="2816" width="12.54296875" style="30"/>
    <col min="2817" max="2817" width="40.453125" style="30" customWidth="1"/>
    <col min="2818" max="2818" width="21.81640625" style="30" customWidth="1"/>
    <col min="2819" max="2819" width="115.7265625" style="30" customWidth="1"/>
    <col min="2820" max="2820" width="13.26953125" style="30" customWidth="1"/>
    <col min="2821" max="2822" width="0" style="30" hidden="1" customWidth="1"/>
    <col min="2823" max="3072" width="12.54296875" style="30"/>
    <col min="3073" max="3073" width="40.453125" style="30" customWidth="1"/>
    <col min="3074" max="3074" width="21.81640625" style="30" customWidth="1"/>
    <col min="3075" max="3075" width="115.7265625" style="30" customWidth="1"/>
    <col min="3076" max="3076" width="13.26953125" style="30" customWidth="1"/>
    <col min="3077" max="3078" width="0" style="30" hidden="1" customWidth="1"/>
    <col min="3079" max="3328" width="12.54296875" style="30"/>
    <col min="3329" max="3329" width="40.453125" style="30" customWidth="1"/>
    <col min="3330" max="3330" width="21.81640625" style="30" customWidth="1"/>
    <col min="3331" max="3331" width="115.7265625" style="30" customWidth="1"/>
    <col min="3332" max="3332" width="13.26953125" style="30" customWidth="1"/>
    <col min="3333" max="3334" width="0" style="30" hidden="1" customWidth="1"/>
    <col min="3335" max="3584" width="12.54296875" style="30"/>
    <col min="3585" max="3585" width="40.453125" style="30" customWidth="1"/>
    <col min="3586" max="3586" width="21.81640625" style="30" customWidth="1"/>
    <col min="3587" max="3587" width="115.7265625" style="30" customWidth="1"/>
    <col min="3588" max="3588" width="13.26953125" style="30" customWidth="1"/>
    <col min="3589" max="3590" width="0" style="30" hidden="1" customWidth="1"/>
    <col min="3591" max="3840" width="12.54296875" style="30"/>
    <col min="3841" max="3841" width="40.453125" style="30" customWidth="1"/>
    <col min="3842" max="3842" width="21.81640625" style="30" customWidth="1"/>
    <col min="3843" max="3843" width="115.7265625" style="30" customWidth="1"/>
    <col min="3844" max="3844" width="13.26953125" style="30" customWidth="1"/>
    <col min="3845" max="3846" width="0" style="30" hidden="1" customWidth="1"/>
    <col min="3847" max="4096" width="12.54296875" style="30"/>
    <col min="4097" max="4097" width="40.453125" style="30" customWidth="1"/>
    <col min="4098" max="4098" width="21.81640625" style="30" customWidth="1"/>
    <col min="4099" max="4099" width="115.7265625" style="30" customWidth="1"/>
    <col min="4100" max="4100" width="13.26953125" style="30" customWidth="1"/>
    <col min="4101" max="4102" width="0" style="30" hidden="1" customWidth="1"/>
    <col min="4103" max="4352" width="12.54296875" style="30"/>
    <col min="4353" max="4353" width="40.453125" style="30" customWidth="1"/>
    <col min="4354" max="4354" width="21.81640625" style="30" customWidth="1"/>
    <col min="4355" max="4355" width="115.7265625" style="30" customWidth="1"/>
    <col min="4356" max="4356" width="13.26953125" style="30" customWidth="1"/>
    <col min="4357" max="4358" width="0" style="30" hidden="1" customWidth="1"/>
    <col min="4359" max="4608" width="12.54296875" style="30"/>
    <col min="4609" max="4609" width="40.453125" style="30" customWidth="1"/>
    <col min="4610" max="4610" width="21.81640625" style="30" customWidth="1"/>
    <col min="4611" max="4611" width="115.7265625" style="30" customWidth="1"/>
    <col min="4612" max="4612" width="13.26953125" style="30" customWidth="1"/>
    <col min="4613" max="4614" width="0" style="30" hidden="1" customWidth="1"/>
    <col min="4615" max="4864" width="12.54296875" style="30"/>
    <col min="4865" max="4865" width="40.453125" style="30" customWidth="1"/>
    <col min="4866" max="4866" width="21.81640625" style="30" customWidth="1"/>
    <col min="4867" max="4867" width="115.7265625" style="30" customWidth="1"/>
    <col min="4868" max="4868" width="13.26953125" style="30" customWidth="1"/>
    <col min="4869" max="4870" width="0" style="30" hidden="1" customWidth="1"/>
    <col min="4871" max="5120" width="12.54296875" style="30"/>
    <col min="5121" max="5121" width="40.453125" style="30" customWidth="1"/>
    <col min="5122" max="5122" width="21.81640625" style="30" customWidth="1"/>
    <col min="5123" max="5123" width="115.7265625" style="30" customWidth="1"/>
    <col min="5124" max="5124" width="13.26953125" style="30" customWidth="1"/>
    <col min="5125" max="5126" width="0" style="30" hidden="1" customWidth="1"/>
    <col min="5127" max="5376" width="12.54296875" style="30"/>
    <col min="5377" max="5377" width="40.453125" style="30" customWidth="1"/>
    <col min="5378" max="5378" width="21.81640625" style="30" customWidth="1"/>
    <col min="5379" max="5379" width="115.7265625" style="30" customWidth="1"/>
    <col min="5380" max="5380" width="13.26953125" style="30" customWidth="1"/>
    <col min="5381" max="5382" width="0" style="30" hidden="1" customWidth="1"/>
    <col min="5383" max="5632" width="12.54296875" style="30"/>
    <col min="5633" max="5633" width="40.453125" style="30" customWidth="1"/>
    <col min="5634" max="5634" width="21.81640625" style="30" customWidth="1"/>
    <col min="5635" max="5635" width="115.7265625" style="30" customWidth="1"/>
    <col min="5636" max="5636" width="13.26953125" style="30" customWidth="1"/>
    <col min="5637" max="5638" width="0" style="30" hidden="1" customWidth="1"/>
    <col min="5639" max="5888" width="12.54296875" style="30"/>
    <col min="5889" max="5889" width="40.453125" style="30" customWidth="1"/>
    <col min="5890" max="5890" width="21.81640625" style="30" customWidth="1"/>
    <col min="5891" max="5891" width="115.7265625" style="30" customWidth="1"/>
    <col min="5892" max="5892" width="13.26953125" style="30" customWidth="1"/>
    <col min="5893" max="5894" width="0" style="30" hidden="1" customWidth="1"/>
    <col min="5895" max="6144" width="12.54296875" style="30"/>
    <col min="6145" max="6145" width="40.453125" style="30" customWidth="1"/>
    <col min="6146" max="6146" width="21.81640625" style="30" customWidth="1"/>
    <col min="6147" max="6147" width="115.7265625" style="30" customWidth="1"/>
    <col min="6148" max="6148" width="13.26953125" style="30" customWidth="1"/>
    <col min="6149" max="6150" width="0" style="30" hidden="1" customWidth="1"/>
    <col min="6151" max="6400" width="12.54296875" style="30"/>
    <col min="6401" max="6401" width="40.453125" style="30" customWidth="1"/>
    <col min="6402" max="6402" width="21.81640625" style="30" customWidth="1"/>
    <col min="6403" max="6403" width="115.7265625" style="30" customWidth="1"/>
    <col min="6404" max="6404" width="13.26953125" style="30" customWidth="1"/>
    <col min="6405" max="6406" width="0" style="30" hidden="1" customWidth="1"/>
    <col min="6407" max="6656" width="12.54296875" style="30"/>
    <col min="6657" max="6657" width="40.453125" style="30" customWidth="1"/>
    <col min="6658" max="6658" width="21.81640625" style="30" customWidth="1"/>
    <col min="6659" max="6659" width="115.7265625" style="30" customWidth="1"/>
    <col min="6660" max="6660" width="13.26953125" style="30" customWidth="1"/>
    <col min="6661" max="6662" width="0" style="30" hidden="1" customWidth="1"/>
    <col min="6663" max="6912" width="12.54296875" style="30"/>
    <col min="6913" max="6913" width="40.453125" style="30" customWidth="1"/>
    <col min="6914" max="6914" width="21.81640625" style="30" customWidth="1"/>
    <col min="6915" max="6915" width="115.7265625" style="30" customWidth="1"/>
    <col min="6916" max="6916" width="13.26953125" style="30" customWidth="1"/>
    <col min="6917" max="6918" width="0" style="30" hidden="1" customWidth="1"/>
    <col min="6919" max="7168" width="12.54296875" style="30"/>
    <col min="7169" max="7169" width="40.453125" style="30" customWidth="1"/>
    <col min="7170" max="7170" width="21.81640625" style="30" customWidth="1"/>
    <col min="7171" max="7171" width="115.7265625" style="30" customWidth="1"/>
    <col min="7172" max="7172" width="13.26953125" style="30" customWidth="1"/>
    <col min="7173" max="7174" width="0" style="30" hidden="1" customWidth="1"/>
    <col min="7175" max="7424" width="12.54296875" style="30"/>
    <col min="7425" max="7425" width="40.453125" style="30" customWidth="1"/>
    <col min="7426" max="7426" width="21.81640625" style="30" customWidth="1"/>
    <col min="7427" max="7427" width="115.7265625" style="30" customWidth="1"/>
    <col min="7428" max="7428" width="13.26953125" style="30" customWidth="1"/>
    <col min="7429" max="7430" width="0" style="30" hidden="1" customWidth="1"/>
    <col min="7431" max="7680" width="12.54296875" style="30"/>
    <col min="7681" max="7681" width="40.453125" style="30" customWidth="1"/>
    <col min="7682" max="7682" width="21.81640625" style="30" customWidth="1"/>
    <col min="7683" max="7683" width="115.7265625" style="30" customWidth="1"/>
    <col min="7684" max="7684" width="13.26953125" style="30" customWidth="1"/>
    <col min="7685" max="7686" width="0" style="30" hidden="1" customWidth="1"/>
    <col min="7687" max="7936" width="12.54296875" style="30"/>
    <col min="7937" max="7937" width="40.453125" style="30" customWidth="1"/>
    <col min="7938" max="7938" width="21.81640625" style="30" customWidth="1"/>
    <col min="7939" max="7939" width="115.7265625" style="30" customWidth="1"/>
    <col min="7940" max="7940" width="13.26953125" style="30" customWidth="1"/>
    <col min="7941" max="7942" width="0" style="30" hidden="1" customWidth="1"/>
    <col min="7943" max="8192" width="12.54296875" style="30"/>
    <col min="8193" max="8193" width="40.453125" style="30" customWidth="1"/>
    <col min="8194" max="8194" width="21.81640625" style="30" customWidth="1"/>
    <col min="8195" max="8195" width="115.7265625" style="30" customWidth="1"/>
    <col min="8196" max="8196" width="13.26953125" style="30" customWidth="1"/>
    <col min="8197" max="8198" width="0" style="30" hidden="1" customWidth="1"/>
    <col min="8199" max="8448" width="12.54296875" style="30"/>
    <col min="8449" max="8449" width="40.453125" style="30" customWidth="1"/>
    <col min="8450" max="8450" width="21.81640625" style="30" customWidth="1"/>
    <col min="8451" max="8451" width="115.7265625" style="30" customWidth="1"/>
    <col min="8452" max="8452" width="13.26953125" style="30" customWidth="1"/>
    <col min="8453" max="8454" width="0" style="30" hidden="1" customWidth="1"/>
    <col min="8455" max="8704" width="12.54296875" style="30"/>
    <col min="8705" max="8705" width="40.453125" style="30" customWidth="1"/>
    <col min="8706" max="8706" width="21.81640625" style="30" customWidth="1"/>
    <col min="8707" max="8707" width="115.7265625" style="30" customWidth="1"/>
    <col min="8708" max="8708" width="13.26953125" style="30" customWidth="1"/>
    <col min="8709" max="8710" width="0" style="30" hidden="1" customWidth="1"/>
    <col min="8711" max="8960" width="12.54296875" style="30"/>
    <col min="8961" max="8961" width="40.453125" style="30" customWidth="1"/>
    <col min="8962" max="8962" width="21.81640625" style="30" customWidth="1"/>
    <col min="8963" max="8963" width="115.7265625" style="30" customWidth="1"/>
    <col min="8964" max="8964" width="13.26953125" style="30" customWidth="1"/>
    <col min="8965" max="8966" width="0" style="30" hidden="1" customWidth="1"/>
    <col min="8967" max="9216" width="12.54296875" style="30"/>
    <col min="9217" max="9217" width="40.453125" style="30" customWidth="1"/>
    <col min="9218" max="9218" width="21.81640625" style="30" customWidth="1"/>
    <col min="9219" max="9219" width="115.7265625" style="30" customWidth="1"/>
    <col min="9220" max="9220" width="13.26953125" style="30" customWidth="1"/>
    <col min="9221" max="9222" width="0" style="30" hidden="1" customWidth="1"/>
    <col min="9223" max="9472" width="12.54296875" style="30"/>
    <col min="9473" max="9473" width="40.453125" style="30" customWidth="1"/>
    <col min="9474" max="9474" width="21.81640625" style="30" customWidth="1"/>
    <col min="9475" max="9475" width="115.7265625" style="30" customWidth="1"/>
    <col min="9476" max="9476" width="13.26953125" style="30" customWidth="1"/>
    <col min="9477" max="9478" width="0" style="30" hidden="1" customWidth="1"/>
    <col min="9479" max="9728" width="12.54296875" style="30"/>
    <col min="9729" max="9729" width="40.453125" style="30" customWidth="1"/>
    <col min="9730" max="9730" width="21.81640625" style="30" customWidth="1"/>
    <col min="9731" max="9731" width="115.7265625" style="30" customWidth="1"/>
    <col min="9732" max="9732" width="13.26953125" style="30" customWidth="1"/>
    <col min="9733" max="9734" width="0" style="30" hidden="1" customWidth="1"/>
    <col min="9735" max="9984" width="12.54296875" style="30"/>
    <col min="9985" max="9985" width="40.453125" style="30" customWidth="1"/>
    <col min="9986" max="9986" width="21.81640625" style="30" customWidth="1"/>
    <col min="9987" max="9987" width="115.7265625" style="30" customWidth="1"/>
    <col min="9988" max="9988" width="13.26953125" style="30" customWidth="1"/>
    <col min="9989" max="9990" width="0" style="30" hidden="1" customWidth="1"/>
    <col min="9991" max="10240" width="12.54296875" style="30"/>
    <col min="10241" max="10241" width="40.453125" style="30" customWidth="1"/>
    <col min="10242" max="10242" width="21.81640625" style="30" customWidth="1"/>
    <col min="10243" max="10243" width="115.7265625" style="30" customWidth="1"/>
    <col min="10244" max="10244" width="13.26953125" style="30" customWidth="1"/>
    <col min="10245" max="10246" width="0" style="30" hidden="1" customWidth="1"/>
    <col min="10247" max="10496" width="12.54296875" style="30"/>
    <col min="10497" max="10497" width="40.453125" style="30" customWidth="1"/>
    <col min="10498" max="10498" width="21.81640625" style="30" customWidth="1"/>
    <col min="10499" max="10499" width="115.7265625" style="30" customWidth="1"/>
    <col min="10500" max="10500" width="13.26953125" style="30" customWidth="1"/>
    <col min="10501" max="10502" width="0" style="30" hidden="1" customWidth="1"/>
    <col min="10503" max="10752" width="12.54296875" style="30"/>
    <col min="10753" max="10753" width="40.453125" style="30" customWidth="1"/>
    <col min="10754" max="10754" width="21.81640625" style="30" customWidth="1"/>
    <col min="10755" max="10755" width="115.7265625" style="30" customWidth="1"/>
    <col min="10756" max="10756" width="13.26953125" style="30" customWidth="1"/>
    <col min="10757" max="10758" width="0" style="30" hidden="1" customWidth="1"/>
    <col min="10759" max="11008" width="12.54296875" style="30"/>
    <col min="11009" max="11009" width="40.453125" style="30" customWidth="1"/>
    <col min="11010" max="11010" width="21.81640625" style="30" customWidth="1"/>
    <col min="11011" max="11011" width="115.7265625" style="30" customWidth="1"/>
    <col min="11012" max="11012" width="13.26953125" style="30" customWidth="1"/>
    <col min="11013" max="11014" width="0" style="30" hidden="1" customWidth="1"/>
    <col min="11015" max="11264" width="12.54296875" style="30"/>
    <col min="11265" max="11265" width="40.453125" style="30" customWidth="1"/>
    <col min="11266" max="11266" width="21.81640625" style="30" customWidth="1"/>
    <col min="11267" max="11267" width="115.7265625" style="30" customWidth="1"/>
    <col min="11268" max="11268" width="13.26953125" style="30" customWidth="1"/>
    <col min="11269" max="11270" width="0" style="30" hidden="1" customWidth="1"/>
    <col min="11271" max="11520" width="12.54296875" style="30"/>
    <col min="11521" max="11521" width="40.453125" style="30" customWidth="1"/>
    <col min="11522" max="11522" width="21.81640625" style="30" customWidth="1"/>
    <col min="11523" max="11523" width="115.7265625" style="30" customWidth="1"/>
    <col min="11524" max="11524" width="13.26953125" style="30" customWidth="1"/>
    <col min="11525" max="11526" width="0" style="30" hidden="1" customWidth="1"/>
    <col min="11527" max="11776" width="12.54296875" style="30"/>
    <col min="11777" max="11777" width="40.453125" style="30" customWidth="1"/>
    <col min="11778" max="11778" width="21.81640625" style="30" customWidth="1"/>
    <col min="11779" max="11779" width="115.7265625" style="30" customWidth="1"/>
    <col min="11780" max="11780" width="13.26953125" style="30" customWidth="1"/>
    <col min="11781" max="11782" width="0" style="30" hidden="1" customWidth="1"/>
    <col min="11783" max="12032" width="12.54296875" style="30"/>
    <col min="12033" max="12033" width="40.453125" style="30" customWidth="1"/>
    <col min="12034" max="12034" width="21.81640625" style="30" customWidth="1"/>
    <col min="12035" max="12035" width="115.7265625" style="30" customWidth="1"/>
    <col min="12036" max="12036" width="13.26953125" style="30" customWidth="1"/>
    <col min="12037" max="12038" width="0" style="30" hidden="1" customWidth="1"/>
    <col min="12039" max="12288" width="12.54296875" style="30"/>
    <col min="12289" max="12289" width="40.453125" style="30" customWidth="1"/>
    <col min="12290" max="12290" width="21.81640625" style="30" customWidth="1"/>
    <col min="12291" max="12291" width="115.7265625" style="30" customWidth="1"/>
    <col min="12292" max="12292" width="13.26953125" style="30" customWidth="1"/>
    <col min="12293" max="12294" width="0" style="30" hidden="1" customWidth="1"/>
    <col min="12295" max="12544" width="12.54296875" style="30"/>
    <col min="12545" max="12545" width="40.453125" style="30" customWidth="1"/>
    <col min="12546" max="12546" width="21.81640625" style="30" customWidth="1"/>
    <col min="12547" max="12547" width="115.7265625" style="30" customWidth="1"/>
    <col min="12548" max="12548" width="13.26953125" style="30" customWidth="1"/>
    <col min="12549" max="12550" width="0" style="30" hidden="1" customWidth="1"/>
    <col min="12551" max="12800" width="12.54296875" style="30"/>
    <col min="12801" max="12801" width="40.453125" style="30" customWidth="1"/>
    <col min="12802" max="12802" width="21.81640625" style="30" customWidth="1"/>
    <col min="12803" max="12803" width="115.7265625" style="30" customWidth="1"/>
    <col min="12804" max="12804" width="13.26953125" style="30" customWidth="1"/>
    <col min="12805" max="12806" width="0" style="30" hidden="1" customWidth="1"/>
    <col min="12807" max="13056" width="12.54296875" style="30"/>
    <col min="13057" max="13057" width="40.453125" style="30" customWidth="1"/>
    <col min="13058" max="13058" width="21.81640625" style="30" customWidth="1"/>
    <col min="13059" max="13059" width="115.7265625" style="30" customWidth="1"/>
    <col min="13060" max="13060" width="13.26953125" style="30" customWidth="1"/>
    <col min="13061" max="13062" width="0" style="30" hidden="1" customWidth="1"/>
    <col min="13063" max="13312" width="12.54296875" style="30"/>
    <col min="13313" max="13313" width="40.453125" style="30" customWidth="1"/>
    <col min="13314" max="13314" width="21.81640625" style="30" customWidth="1"/>
    <col min="13315" max="13315" width="115.7265625" style="30" customWidth="1"/>
    <col min="13316" max="13316" width="13.26953125" style="30" customWidth="1"/>
    <col min="13317" max="13318" width="0" style="30" hidden="1" customWidth="1"/>
    <col min="13319" max="13568" width="12.54296875" style="30"/>
    <col min="13569" max="13569" width="40.453125" style="30" customWidth="1"/>
    <col min="13570" max="13570" width="21.81640625" style="30" customWidth="1"/>
    <col min="13571" max="13571" width="115.7265625" style="30" customWidth="1"/>
    <col min="13572" max="13572" width="13.26953125" style="30" customWidth="1"/>
    <col min="13573" max="13574" width="0" style="30" hidden="1" customWidth="1"/>
    <col min="13575" max="13824" width="12.54296875" style="30"/>
    <col min="13825" max="13825" width="40.453125" style="30" customWidth="1"/>
    <col min="13826" max="13826" width="21.81640625" style="30" customWidth="1"/>
    <col min="13827" max="13827" width="115.7265625" style="30" customWidth="1"/>
    <col min="13828" max="13828" width="13.26953125" style="30" customWidth="1"/>
    <col min="13829" max="13830" width="0" style="30" hidden="1" customWidth="1"/>
    <col min="13831" max="14080" width="12.54296875" style="30"/>
    <col min="14081" max="14081" width="40.453125" style="30" customWidth="1"/>
    <col min="14082" max="14082" width="21.81640625" style="30" customWidth="1"/>
    <col min="14083" max="14083" width="115.7265625" style="30" customWidth="1"/>
    <col min="14084" max="14084" width="13.26953125" style="30" customWidth="1"/>
    <col min="14085" max="14086" width="0" style="30" hidden="1" customWidth="1"/>
    <col min="14087" max="14336" width="12.54296875" style="30"/>
    <col min="14337" max="14337" width="40.453125" style="30" customWidth="1"/>
    <col min="14338" max="14338" width="21.81640625" style="30" customWidth="1"/>
    <col min="14339" max="14339" width="115.7265625" style="30" customWidth="1"/>
    <col min="14340" max="14340" width="13.26953125" style="30" customWidth="1"/>
    <col min="14341" max="14342" width="0" style="30" hidden="1" customWidth="1"/>
    <col min="14343" max="14592" width="12.54296875" style="30"/>
    <col min="14593" max="14593" width="40.453125" style="30" customWidth="1"/>
    <col min="14594" max="14594" width="21.81640625" style="30" customWidth="1"/>
    <col min="14595" max="14595" width="115.7265625" style="30" customWidth="1"/>
    <col min="14596" max="14596" width="13.26953125" style="30" customWidth="1"/>
    <col min="14597" max="14598" width="0" style="30" hidden="1" customWidth="1"/>
    <col min="14599" max="14848" width="12.54296875" style="30"/>
    <col min="14849" max="14849" width="40.453125" style="30" customWidth="1"/>
    <col min="14850" max="14850" width="21.81640625" style="30" customWidth="1"/>
    <col min="14851" max="14851" width="115.7265625" style="30" customWidth="1"/>
    <col min="14852" max="14852" width="13.26953125" style="30" customWidth="1"/>
    <col min="14853" max="14854" width="0" style="30" hidden="1" customWidth="1"/>
    <col min="14855" max="15104" width="12.54296875" style="30"/>
    <col min="15105" max="15105" width="40.453125" style="30" customWidth="1"/>
    <col min="15106" max="15106" width="21.81640625" style="30" customWidth="1"/>
    <col min="15107" max="15107" width="115.7265625" style="30" customWidth="1"/>
    <col min="15108" max="15108" width="13.26953125" style="30" customWidth="1"/>
    <col min="15109" max="15110" width="0" style="30" hidden="1" customWidth="1"/>
    <col min="15111" max="15360" width="12.54296875" style="30"/>
    <col min="15361" max="15361" width="40.453125" style="30" customWidth="1"/>
    <col min="15362" max="15362" width="21.81640625" style="30" customWidth="1"/>
    <col min="15363" max="15363" width="115.7265625" style="30" customWidth="1"/>
    <col min="15364" max="15364" width="13.26953125" style="30" customWidth="1"/>
    <col min="15365" max="15366" width="0" style="30" hidden="1" customWidth="1"/>
    <col min="15367" max="15616" width="12.54296875" style="30"/>
    <col min="15617" max="15617" width="40.453125" style="30" customWidth="1"/>
    <col min="15618" max="15618" width="21.81640625" style="30" customWidth="1"/>
    <col min="15619" max="15619" width="115.7265625" style="30" customWidth="1"/>
    <col min="15620" max="15620" width="13.26953125" style="30" customWidth="1"/>
    <col min="15621" max="15622" width="0" style="30" hidden="1" customWidth="1"/>
    <col min="15623" max="15872" width="12.54296875" style="30"/>
    <col min="15873" max="15873" width="40.453125" style="30" customWidth="1"/>
    <col min="15874" max="15874" width="21.81640625" style="30" customWidth="1"/>
    <col min="15875" max="15875" width="115.7265625" style="30" customWidth="1"/>
    <col min="15876" max="15876" width="13.26953125" style="30" customWidth="1"/>
    <col min="15877" max="15878" width="0" style="30" hidden="1" customWidth="1"/>
    <col min="15879" max="16128" width="12.54296875" style="30"/>
    <col min="16129" max="16129" width="40.453125" style="30" customWidth="1"/>
    <col min="16130" max="16130" width="21.81640625" style="30" customWidth="1"/>
    <col min="16131" max="16131" width="115.7265625" style="30" customWidth="1"/>
    <col min="16132" max="16132" width="13.26953125" style="30" customWidth="1"/>
    <col min="16133" max="16134" width="0" style="30" hidden="1" customWidth="1"/>
    <col min="16135" max="16384" width="12.54296875" style="30"/>
  </cols>
  <sheetData>
    <row r="1" spans="1:7" ht="23.25" customHeight="1">
      <c r="B1" s="31"/>
      <c r="C1" s="32"/>
      <c r="D1" s="31"/>
      <c r="E1" s="31"/>
    </row>
    <row r="2" spans="1:7" ht="23.25" customHeight="1">
      <c r="B2" s="31"/>
      <c r="C2" s="33" t="s">
        <v>559</v>
      </c>
      <c r="D2" s="31"/>
      <c r="E2" s="31"/>
      <c r="F2" s="34">
        <v>8</v>
      </c>
    </row>
    <row r="3" spans="1:7" ht="23.25" customHeight="1">
      <c r="B3" s="31"/>
      <c r="C3" s="32"/>
      <c r="D3" s="31"/>
      <c r="E3" s="31"/>
    </row>
    <row r="4" spans="1:7" ht="23.25" customHeight="1">
      <c r="A4" s="35"/>
      <c r="B4" s="31"/>
      <c r="C4" s="36" t="str">
        <f>HLOOKUP($F$2,Nombres!$C$3:$D$636,3,FALSE)</f>
        <v>BBVA Group</v>
      </c>
      <c r="D4" s="37"/>
      <c r="E4" s="31" t="b">
        <v>0</v>
      </c>
      <c r="G4" s="38"/>
    </row>
    <row r="5" spans="1:7" ht="23.25" customHeight="1">
      <c r="B5" s="31"/>
      <c r="C5" s="39" t="str">
        <f>HLOOKUP($F$2,Nombres!$C$3:$D$636,4,FALSE)</f>
        <v>Consolidated income statement</v>
      </c>
      <c r="D5" s="31"/>
      <c r="E5" s="31" t="b">
        <v>0</v>
      </c>
      <c r="F5" s="30" t="b">
        <f>OR($E$4,E5)</f>
        <v>0</v>
      </c>
      <c r="G5" s="38"/>
    </row>
    <row r="6" spans="1:7" ht="23.25" hidden="1" customHeight="1">
      <c r="B6" s="31"/>
      <c r="C6" s="39"/>
      <c r="D6" s="31"/>
      <c r="E6" s="31" t="b">
        <v>0</v>
      </c>
      <c r="F6" s="30" t="b">
        <f>OR($E$4,E6)</f>
        <v>0</v>
      </c>
      <c r="G6" s="38"/>
    </row>
    <row r="7" spans="1:7" ht="23.25" customHeight="1">
      <c r="B7" s="31"/>
      <c r="C7" s="39" t="str">
        <f>HLOOKUP($F$2,Nombres!$C$3:$D$636,5,FALSE)</f>
        <v>Consolidated balance sheet</v>
      </c>
      <c r="D7" s="31"/>
      <c r="E7" s="31"/>
      <c r="G7" s="38"/>
    </row>
    <row r="8" spans="1:7" ht="23.25" customHeight="1">
      <c r="B8" s="40"/>
      <c r="C8" s="36" t="str">
        <f>HLOOKUP($F$2,Nombres!$C$3:$D$636,6,FALSE)</f>
        <v>Business areas</v>
      </c>
      <c r="D8" s="40"/>
      <c r="E8" s="40" t="b">
        <v>0</v>
      </c>
      <c r="F8" s="41"/>
      <c r="G8" s="42"/>
    </row>
    <row r="9" spans="1:7" s="46" customFormat="1" ht="23.25" customHeight="1">
      <c r="A9" s="30"/>
      <c r="B9" s="43"/>
      <c r="C9" s="44" t="str">
        <f>HLOOKUP($F$2,Nombres!$C$3:$D$636,7,FALSE)</f>
        <v>Spain</v>
      </c>
      <c r="D9" s="43"/>
      <c r="E9" s="43" t="b">
        <v>1</v>
      </c>
      <c r="F9" s="30" t="b">
        <f t="shared" ref="F9:F19" si="0">OR($E$8,E9)</f>
        <v>1</v>
      </c>
      <c r="G9" s="45"/>
    </row>
    <row r="10" spans="1:7" ht="23.25" customHeight="1">
      <c r="A10" s="47"/>
      <c r="B10" s="31"/>
      <c r="C10" s="39" t="str">
        <f>HLOOKUP($F$2,Nombres!$C$3:$D$636,11,FALSE)</f>
        <v>Mexico</v>
      </c>
      <c r="D10" s="31"/>
      <c r="E10" s="31" t="b">
        <v>1</v>
      </c>
      <c r="F10" s="30" t="b">
        <f t="shared" si="0"/>
        <v>1</v>
      </c>
      <c r="G10" s="38"/>
    </row>
    <row r="11" spans="1:7" ht="23.25" customHeight="1">
      <c r="B11" s="31"/>
      <c r="C11" s="39" t="str">
        <f>HLOOKUP($F$2,Nombres!$C$3:$D$636,12,FALSE)</f>
        <v xml:space="preserve">Turkey </v>
      </c>
      <c r="D11" s="31"/>
      <c r="E11" s="31" t="b">
        <v>1</v>
      </c>
      <c r="F11" s="30" t="b">
        <f t="shared" si="0"/>
        <v>1</v>
      </c>
      <c r="G11" s="38"/>
    </row>
    <row r="12" spans="1:7" ht="23.25" customHeight="1">
      <c r="A12" s="48"/>
      <c r="B12" s="31"/>
      <c r="C12" s="39" t="str">
        <f>HLOOKUP($F$2,Nombres!$C$3:$D$636,13,FALSE)</f>
        <v>South America</v>
      </c>
      <c r="D12" s="31"/>
      <c r="E12" s="31" t="b">
        <v>1</v>
      </c>
      <c r="F12" s="30" t="b">
        <f t="shared" si="0"/>
        <v>1</v>
      </c>
      <c r="G12" s="38"/>
    </row>
    <row r="13" spans="1:7" s="47" customFormat="1" ht="23.25" customHeight="1">
      <c r="A13" s="48"/>
      <c r="B13" s="49"/>
      <c r="C13" s="39" t="str">
        <f>HLOOKUP($F$2,Nombres!$C$3:$D$636,14,FALSE)</f>
        <v>Argentina</v>
      </c>
      <c r="D13" s="31"/>
      <c r="E13" s="31" t="b">
        <v>1</v>
      </c>
      <c r="F13" s="50" t="b">
        <f>OR($E$8,E13)</f>
        <v>1</v>
      </c>
      <c r="G13" s="51"/>
    </row>
    <row r="14" spans="1:7" ht="23.25" customHeight="1">
      <c r="B14" s="31"/>
      <c r="C14" s="39" t="str">
        <f>HLOOKUP($F$2,Nombres!$C$3:$D$636,15,FALSE)</f>
        <v>Chile</v>
      </c>
      <c r="D14" s="31"/>
      <c r="E14" s="31" t="b">
        <v>0</v>
      </c>
      <c r="F14" s="30" t="b">
        <f t="shared" si="0"/>
        <v>0</v>
      </c>
      <c r="G14" s="38"/>
    </row>
    <row r="15" spans="1:7" s="47" customFormat="1" ht="23.25" customHeight="1">
      <c r="A15" s="30"/>
      <c r="B15" s="49"/>
      <c r="C15" s="39" t="str">
        <f>HLOOKUP($F$2,Nombres!$C$3:$D$636,16,FALSE)</f>
        <v>Colombia</v>
      </c>
      <c r="D15" s="52"/>
      <c r="E15" s="31" t="b">
        <v>0</v>
      </c>
      <c r="F15" s="50" t="b">
        <f t="shared" si="0"/>
        <v>0</v>
      </c>
      <c r="G15" s="51"/>
    </row>
    <row r="16" spans="1:7" s="47" customFormat="1" ht="23.25" customHeight="1">
      <c r="A16" s="35"/>
      <c r="B16" s="49"/>
      <c r="C16" s="39" t="str">
        <f>HLOOKUP($F$2,Nombres!$C$3:$D$636,17,FALSE)</f>
        <v>Peru</v>
      </c>
      <c r="D16" s="52"/>
      <c r="E16" s="31" t="b">
        <v>1</v>
      </c>
      <c r="F16" s="50" t="b">
        <f t="shared" si="0"/>
        <v>1</v>
      </c>
      <c r="G16" s="51"/>
    </row>
    <row r="17" spans="1:7" ht="23.25" customHeight="1">
      <c r="B17" s="31"/>
      <c r="C17" s="39" t="str">
        <f>HLOOKUP($F$2,Nombres!$C$3:$D$636,263,FALSE)</f>
        <v>Rest of Business</v>
      </c>
      <c r="D17" s="52"/>
      <c r="E17" s="31" t="b">
        <v>0</v>
      </c>
      <c r="F17" s="30" t="b">
        <f t="shared" si="0"/>
        <v>0</v>
      </c>
      <c r="G17" s="38"/>
    </row>
    <row r="18" spans="1:7" ht="21.75" customHeight="1">
      <c r="B18" s="31"/>
      <c r="C18" s="39" t="str">
        <f>HLOOKUP($F$2,Nombres!$C$3:$D$636,19,FALSE)</f>
        <v xml:space="preserve">Corporate Center </v>
      </c>
      <c r="D18" s="52"/>
      <c r="E18" s="31" t="b">
        <v>0</v>
      </c>
      <c r="F18" s="30" t="b">
        <f t="shared" si="0"/>
        <v>0</v>
      </c>
      <c r="G18" s="38"/>
    </row>
    <row r="19" spans="1:7" ht="23.25" customHeight="1">
      <c r="B19" s="31"/>
      <c r="C19" s="53"/>
      <c r="D19" s="52"/>
      <c r="E19" s="31" t="b">
        <v>0</v>
      </c>
      <c r="F19" s="30" t="b">
        <f t="shared" si="0"/>
        <v>0</v>
      </c>
      <c r="G19" s="38"/>
    </row>
    <row r="20" spans="1:7" ht="23.25" customHeight="1">
      <c r="B20" s="31"/>
      <c r="C20" s="36" t="str">
        <f>HLOOKUP($F$2,Nombres!$C$3:$D$636,20,FALSE)</f>
        <v>Additional information:</v>
      </c>
      <c r="D20" s="31"/>
      <c r="E20" s="31"/>
      <c r="G20" s="38"/>
    </row>
    <row r="21" spans="1:7" ht="23.25" customHeight="1">
      <c r="A21" s="46"/>
      <c r="B21" s="31"/>
      <c r="C21" s="39" t="str">
        <f>HLOOKUP($F$2,Nombres!$C$3:$D$636,21,FALSE)</f>
        <v>Corporate &amp; Investment Banking</v>
      </c>
      <c r="D21" s="31"/>
      <c r="E21" s="31"/>
      <c r="G21" s="38"/>
    </row>
    <row r="22" spans="1:7" ht="23.25" customHeight="1">
      <c r="A22" s="54"/>
      <c r="B22" s="31"/>
      <c r="C22" s="36" t="str">
        <f>HLOOKUP($F$2,Nombres!$C$3:$D$636,22,FALSE)</f>
        <v>Annex:</v>
      </c>
      <c r="D22" s="31"/>
      <c r="E22" s="31" t="b">
        <v>0</v>
      </c>
      <c r="F22" s="30" t="b">
        <f>OR($E$8,E22)</f>
        <v>0</v>
      </c>
      <c r="G22" s="38"/>
    </row>
    <row r="23" spans="1:7" ht="24.75" customHeight="1">
      <c r="B23" s="31"/>
      <c r="C23" s="55" t="str">
        <f>HLOOKUP($F$2,Nombres!$C$3:$D$636,23,FALSE)</f>
        <v>Efficiency</v>
      </c>
      <c r="D23" s="43"/>
      <c r="E23" s="31"/>
      <c r="G23" s="38"/>
    </row>
    <row r="24" spans="1:7" ht="24.75" hidden="1" customHeight="1">
      <c r="B24" s="31"/>
      <c r="C24" s="55"/>
      <c r="D24" s="43"/>
      <c r="E24" s="31"/>
      <c r="G24" s="38"/>
    </row>
    <row r="25" spans="1:7" s="46" customFormat="1" ht="23.25" customHeight="1">
      <c r="A25" s="30"/>
      <c r="B25" s="43"/>
      <c r="C25" s="55" t="str">
        <f>HLOOKUP($F$2,Nombres!$C$3:$D$636,24,FALSE)</f>
        <v>NPL, coverage ratios and cost of risk</v>
      </c>
      <c r="D25" s="31"/>
      <c r="E25" s="43" t="b">
        <v>0</v>
      </c>
      <c r="F25" s="30" t="b">
        <f t="shared" ref="F25:F32" si="1">OR($E$23,E25)</f>
        <v>0</v>
      </c>
      <c r="G25" s="45"/>
    </row>
    <row r="26" spans="1:7" s="54" customFormat="1" ht="23.25" customHeight="1">
      <c r="A26" s="30"/>
      <c r="B26" s="56"/>
      <c r="C26" s="55" t="str">
        <f>HLOOKUP($F$2,Nombres!$C$3:$D$636,25,FALSE)</f>
        <v>Branches, employees and atm´s</v>
      </c>
      <c r="D26" s="31"/>
      <c r="E26" s="56" t="b">
        <v>0</v>
      </c>
      <c r="F26" s="54" t="b">
        <f t="shared" si="1"/>
        <v>0</v>
      </c>
      <c r="G26" s="57"/>
    </row>
    <row r="27" spans="1:7" ht="23.25" customHeight="1">
      <c r="B27" s="31"/>
      <c r="C27" s="55" t="str">
        <f>HLOOKUP($F$2,Nombres!$C$3:$D$636,26,FALSE)</f>
        <v>Exchange rates</v>
      </c>
      <c r="D27" s="31"/>
      <c r="E27" s="31" t="b">
        <v>0</v>
      </c>
      <c r="F27" s="30" t="b">
        <f t="shared" si="1"/>
        <v>0</v>
      </c>
      <c r="G27" s="38"/>
    </row>
    <row r="28" spans="1:7" ht="22.5" customHeight="1">
      <c r="B28" s="31"/>
      <c r="C28" s="55" t="str">
        <f>HLOOKUP($F$2,Nombres!$C$3:$D$636,27,FALSE)</f>
        <v>Customer Spreads</v>
      </c>
      <c r="D28" s="31"/>
      <c r="E28" s="31" t="b">
        <v>0</v>
      </c>
      <c r="F28" s="30" t="b">
        <f t="shared" si="1"/>
        <v>0</v>
      </c>
      <c r="G28" s="38"/>
    </row>
    <row r="29" spans="1:7" ht="22.5" customHeight="1">
      <c r="B29" s="31"/>
      <c r="C29" s="55" t="str">
        <f>HLOOKUP($F$2,Nombres!$C$3:$D$636,28,FALSE)</f>
        <v>Risk-weighted assets. Breakdown by business areas and main countries</v>
      </c>
      <c r="D29" s="43"/>
      <c r="E29" s="31" t="b">
        <v>1</v>
      </c>
      <c r="F29" s="30" t="b">
        <f t="shared" si="1"/>
        <v>1</v>
      </c>
    </row>
    <row r="30" spans="1:7" ht="23.25" hidden="1" customHeight="1">
      <c r="B30" s="31"/>
      <c r="C30" s="55"/>
      <c r="D30" s="56"/>
      <c r="E30" s="31" t="b">
        <v>0</v>
      </c>
      <c r="F30" s="30" t="b">
        <f t="shared" si="1"/>
        <v>0</v>
      </c>
    </row>
    <row r="31" spans="1:7" ht="23.25" hidden="1" customHeight="1">
      <c r="B31" s="31"/>
      <c r="C31" s="55"/>
      <c r="D31" s="31"/>
      <c r="E31" s="31" t="b">
        <v>0</v>
      </c>
      <c r="F31" s="30" t="b">
        <f t="shared" si="1"/>
        <v>0</v>
      </c>
    </row>
    <row r="32" spans="1:7" ht="23.25" customHeight="1">
      <c r="B32" s="31"/>
      <c r="C32" s="55" t="str">
        <f>HLOOKUP($F$2,Nombres!$C$3:$D$636,242,FALSE)</f>
        <v>ALCO Portfolio</v>
      </c>
      <c r="D32" s="31"/>
      <c r="E32" s="31" t="b">
        <v>0</v>
      </c>
      <c r="F32" s="30" t="b">
        <f t="shared" si="1"/>
        <v>0</v>
      </c>
    </row>
    <row r="33" spans="2:8" ht="23.25" customHeight="1">
      <c r="B33" s="31"/>
      <c r="C33" s="32"/>
      <c r="D33" s="31"/>
      <c r="E33" s="31"/>
    </row>
    <row r="34" spans="2:8" ht="23.25" customHeight="1">
      <c r="B34" s="31"/>
      <c r="C34" s="58"/>
      <c r="D34" s="31"/>
      <c r="E34" s="31"/>
    </row>
    <row r="35" spans="2:8" ht="23.25" customHeight="1">
      <c r="B35" s="31"/>
      <c r="C35" s="32"/>
      <c r="D35" s="58"/>
      <c r="E35" s="58"/>
      <c r="F35" s="58"/>
      <c r="G35" s="58"/>
      <c r="H35" s="58"/>
    </row>
    <row r="36" spans="2:8" ht="23.25" customHeight="1">
      <c r="B36" s="31"/>
      <c r="C36" s="32"/>
      <c r="D36" s="31"/>
      <c r="E36" s="31"/>
    </row>
    <row r="37" spans="2:8" ht="23.25" customHeight="1">
      <c r="B37" s="31"/>
      <c r="C37" s="32"/>
      <c r="D37" s="31"/>
      <c r="E37" s="31"/>
    </row>
    <row r="38" spans="2:8" ht="23.25" customHeight="1">
      <c r="B38" s="31"/>
      <c r="C38" s="32"/>
      <c r="D38" s="31"/>
      <c r="E38" s="31"/>
    </row>
    <row r="39" spans="2:8" ht="23.25" customHeight="1">
      <c r="B39" s="31"/>
      <c r="D39" s="31"/>
      <c r="E39" s="31"/>
    </row>
    <row r="44" spans="2:8" ht="23.25" customHeight="1">
      <c r="G44" s="60"/>
    </row>
    <row r="1001" spans="1:1" ht="23.25" customHeight="1">
      <c r="A1001" s="30" t="s">
        <v>555</v>
      </c>
    </row>
  </sheetData>
  <hyperlinks>
    <hyperlink ref="C5" location="'Cuenta de Resultados'!A1" display="'Cuenta de Resultados'!A1" xr:uid="{00000000-0004-0000-0100-000000000000}"/>
    <hyperlink ref="C9" location="España!A1" display="España!A1" xr:uid="{00000000-0004-0000-0100-000001000000}"/>
    <hyperlink ref="C10" location="Mexico!A1" display="Mexico!A1" xr:uid="{00000000-0004-0000-0100-000002000000}"/>
    <hyperlink ref="C11" location="Turquia!A1" display="Turquia!A1" xr:uid="{00000000-0004-0000-0100-000003000000}"/>
    <hyperlink ref="C12" location="AdS!A1" display="AdS!A1" xr:uid="{00000000-0004-0000-0100-000004000000}"/>
    <hyperlink ref="C13" location="Argentina!A1" display="Argentina!A1" xr:uid="{00000000-0004-0000-0100-000005000000}"/>
    <hyperlink ref="C14" location="Chile!A1" display="Chile!A1" xr:uid="{00000000-0004-0000-0100-000006000000}"/>
    <hyperlink ref="C15" location="Colombia!A1" display="Colombia!A1" xr:uid="{00000000-0004-0000-0100-000007000000}"/>
    <hyperlink ref="C16" location="Peru!A1" display="Peru!A1" xr:uid="{00000000-0004-0000-0100-000008000000}"/>
    <hyperlink ref="C17" location="'Resto de Negocios'!A1" display="'Resto de Negocios'!A1" xr:uid="{00000000-0004-0000-0100-000009000000}"/>
    <hyperlink ref="C18" location="'Centro Corporativo'!A1" display="'Centro Corporativo'!A1" xr:uid="{00000000-0004-0000-0100-00000A000000}"/>
    <hyperlink ref="C21" location="'Corporate &amp; Investment Banking'!A1" display="'Corporate &amp; Investment Banking'!A1" xr:uid="{00000000-0004-0000-0100-00000B000000}"/>
    <hyperlink ref="C23" location="Eficiencia!A1" display="Eficiencia!A1" xr:uid="{00000000-0004-0000-0100-00000C000000}"/>
    <hyperlink ref="C25" location="'Mora,cobertura,coste de riesgo'!A1" display="'Mora,cobertura,coste de riesgo'!A1" xr:uid="{00000000-0004-0000-0100-00000D000000}"/>
    <hyperlink ref="C26" location="'Empleados, oficinas y cajeros'!A1" display="'Empleados, oficinas y cajeros'!A1" xr:uid="{00000000-0004-0000-0100-00000E000000}"/>
    <hyperlink ref="C27" location="'Tipos de Cambio'!A1" display="'Tipos de Cambio'!A1" xr:uid="{00000000-0004-0000-0100-00000F000000}"/>
    <hyperlink ref="C29" location="APRs!A1" display="APRs!A1" xr:uid="{00000000-0004-0000-0100-000010000000}"/>
    <hyperlink ref="C28" location="Diferenciales!A1" display="Diferenciales!A1" xr:uid="{00000000-0004-0000-0100-000011000000}"/>
    <hyperlink ref="C7" location="Balance!A1" display="Balance!A1" xr:uid="{00000000-0004-0000-0100-000012000000}"/>
    <hyperlink ref="C32" location="ALCO!A1" display="ALCO!A1" xr:uid="{00000000-0004-0000-0100-000013000000}"/>
  </hyperlinks>
  <pageMargins left="0.75" right="0.75" top="1" bottom="1" header="0" footer="0"/>
  <pageSetup scale="5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0</xdr:col>
                    <xdr:colOff>88900</xdr:colOff>
                    <xdr:row>6</xdr:row>
                    <xdr:rowOff>0</xdr:rowOff>
                  </from>
                  <to>
                    <xdr:col>0</xdr:col>
                    <xdr:colOff>419100</xdr:colOff>
                    <xdr:row>6</xdr:row>
                    <xdr:rowOff>266700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27" r:id="rId6" name="Option Button 3">
              <controlPr defaultSize="0" autoFill="0" autoLine="0" autoPict="0">
                <anchor moveWithCells="1">
                  <from>
                    <xdr:col>0</xdr:col>
                    <xdr:colOff>88900</xdr:colOff>
                    <xdr:row>6</xdr:row>
                    <xdr:rowOff>0</xdr:rowOff>
                  </from>
                  <to>
                    <xdr:col>0</xdr:col>
                    <xdr:colOff>419100</xdr:colOff>
                    <xdr:row>6</xdr:row>
                    <xdr:rowOff>266700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0</xdr:col>
                    <xdr:colOff>285750</xdr:colOff>
                    <xdr:row>5</xdr:row>
                    <xdr:rowOff>209550</xdr:rowOff>
                  </from>
                  <to>
                    <xdr:col>1</xdr:col>
                    <xdr:colOff>260350</xdr:colOff>
                    <xdr:row>7</xdr:row>
                    <xdr:rowOff>247650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0</xdr:col>
                    <xdr:colOff>285750</xdr:colOff>
                    <xdr:row>7</xdr:row>
                    <xdr:rowOff>190500</xdr:rowOff>
                  </from>
                  <to>
                    <xdr:col>1</xdr:col>
                    <xdr:colOff>260350</xdr:colOff>
                    <xdr:row>9</xdr:row>
                    <xdr:rowOff>165100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sheetPr>
  <dimension ref="A1:H1005"/>
  <sheetViews>
    <sheetView showGridLines="0" workbookViewId="0">
      <selection activeCell="E28" sqref="E28"/>
    </sheetView>
  </sheetViews>
  <sheetFormatPr baseColWidth="10" defaultColWidth="11.453125" defaultRowHeight="14.5"/>
  <cols>
    <col min="1" max="1" width="40.26953125" customWidth="1"/>
    <col min="2" max="2" width="12.81640625" customWidth="1"/>
    <col min="3" max="6" width="11.453125" customWidth="1"/>
    <col min="7" max="8" width="14.7265625" bestFit="1" customWidth="1"/>
    <col min="253" max="253" width="40.26953125" customWidth="1"/>
    <col min="254" max="254" width="15.81640625" customWidth="1"/>
    <col min="255" max="255" width="14.1796875" customWidth="1"/>
    <col min="256" max="256" width="14.54296875" customWidth="1"/>
    <col min="257" max="257" width="13.453125" customWidth="1"/>
    <col min="258" max="258" width="12.81640625" customWidth="1"/>
    <col min="259" max="262" width="11.453125" customWidth="1"/>
    <col min="263" max="264" width="14.7265625" bestFit="1" customWidth="1"/>
    <col min="509" max="509" width="40.26953125" customWidth="1"/>
    <col min="510" max="510" width="15.81640625" customWidth="1"/>
    <col min="511" max="511" width="14.1796875" customWidth="1"/>
    <col min="512" max="512" width="14.54296875" customWidth="1"/>
    <col min="513" max="513" width="13.453125" customWidth="1"/>
    <col min="514" max="514" width="12.81640625" customWidth="1"/>
    <col min="515" max="518" width="11.453125" customWidth="1"/>
    <col min="519" max="520" width="14.7265625" bestFit="1" customWidth="1"/>
    <col min="765" max="765" width="40.26953125" customWidth="1"/>
    <col min="766" max="766" width="15.81640625" customWidth="1"/>
    <col min="767" max="767" width="14.1796875" customWidth="1"/>
    <col min="768" max="768" width="14.54296875" customWidth="1"/>
    <col min="769" max="769" width="13.453125" customWidth="1"/>
    <col min="770" max="770" width="12.81640625" customWidth="1"/>
    <col min="771" max="774" width="11.453125" customWidth="1"/>
    <col min="775" max="776" width="14.7265625" bestFit="1" customWidth="1"/>
    <col min="1021" max="1021" width="40.26953125" customWidth="1"/>
    <col min="1022" max="1022" width="15.81640625" customWidth="1"/>
    <col min="1023" max="1023" width="14.1796875" customWidth="1"/>
    <col min="1024" max="1024" width="14.54296875" customWidth="1"/>
    <col min="1025" max="1025" width="13.453125" customWidth="1"/>
    <col min="1026" max="1026" width="12.81640625" customWidth="1"/>
    <col min="1027" max="1030" width="11.453125" customWidth="1"/>
    <col min="1031" max="1032" width="14.7265625" bestFit="1" customWidth="1"/>
    <col min="1277" max="1277" width="40.26953125" customWidth="1"/>
    <col min="1278" max="1278" width="15.81640625" customWidth="1"/>
    <col min="1279" max="1279" width="14.1796875" customWidth="1"/>
    <col min="1280" max="1280" width="14.54296875" customWidth="1"/>
    <col min="1281" max="1281" width="13.453125" customWidth="1"/>
    <col min="1282" max="1282" width="12.81640625" customWidth="1"/>
    <col min="1283" max="1286" width="11.453125" customWidth="1"/>
    <col min="1287" max="1288" width="14.7265625" bestFit="1" customWidth="1"/>
    <col min="1533" max="1533" width="40.26953125" customWidth="1"/>
    <col min="1534" max="1534" width="15.81640625" customWidth="1"/>
    <col min="1535" max="1535" width="14.1796875" customWidth="1"/>
    <col min="1536" max="1536" width="14.54296875" customWidth="1"/>
    <col min="1537" max="1537" width="13.453125" customWidth="1"/>
    <col min="1538" max="1538" width="12.81640625" customWidth="1"/>
    <col min="1539" max="1542" width="11.453125" customWidth="1"/>
    <col min="1543" max="1544" width="14.7265625" bestFit="1" customWidth="1"/>
    <col min="1789" max="1789" width="40.26953125" customWidth="1"/>
    <col min="1790" max="1790" width="15.81640625" customWidth="1"/>
    <col min="1791" max="1791" width="14.1796875" customWidth="1"/>
    <col min="1792" max="1792" width="14.54296875" customWidth="1"/>
    <col min="1793" max="1793" width="13.453125" customWidth="1"/>
    <col min="1794" max="1794" width="12.81640625" customWidth="1"/>
    <col min="1795" max="1798" width="11.453125" customWidth="1"/>
    <col min="1799" max="1800" width="14.7265625" bestFit="1" customWidth="1"/>
    <col min="2045" max="2045" width="40.26953125" customWidth="1"/>
    <col min="2046" max="2046" width="15.81640625" customWidth="1"/>
    <col min="2047" max="2047" width="14.1796875" customWidth="1"/>
    <col min="2048" max="2048" width="14.54296875" customWidth="1"/>
    <col min="2049" max="2049" width="13.453125" customWidth="1"/>
    <col min="2050" max="2050" width="12.81640625" customWidth="1"/>
    <col min="2051" max="2054" width="11.453125" customWidth="1"/>
    <col min="2055" max="2056" width="14.7265625" bestFit="1" customWidth="1"/>
    <col min="2301" max="2301" width="40.26953125" customWidth="1"/>
    <col min="2302" max="2302" width="15.81640625" customWidth="1"/>
    <col min="2303" max="2303" width="14.1796875" customWidth="1"/>
    <col min="2304" max="2304" width="14.54296875" customWidth="1"/>
    <col min="2305" max="2305" width="13.453125" customWidth="1"/>
    <col min="2306" max="2306" width="12.81640625" customWidth="1"/>
    <col min="2307" max="2310" width="11.453125" customWidth="1"/>
    <col min="2311" max="2312" width="14.7265625" bestFit="1" customWidth="1"/>
    <col min="2557" max="2557" width="40.26953125" customWidth="1"/>
    <col min="2558" max="2558" width="15.81640625" customWidth="1"/>
    <col min="2559" max="2559" width="14.1796875" customWidth="1"/>
    <col min="2560" max="2560" width="14.54296875" customWidth="1"/>
    <col min="2561" max="2561" width="13.453125" customWidth="1"/>
    <col min="2562" max="2562" width="12.81640625" customWidth="1"/>
    <col min="2563" max="2566" width="11.453125" customWidth="1"/>
    <col min="2567" max="2568" width="14.7265625" bestFit="1" customWidth="1"/>
    <col min="2813" max="2813" width="40.26953125" customWidth="1"/>
    <col min="2814" max="2814" width="15.81640625" customWidth="1"/>
    <col min="2815" max="2815" width="14.1796875" customWidth="1"/>
    <col min="2816" max="2816" width="14.54296875" customWidth="1"/>
    <col min="2817" max="2817" width="13.453125" customWidth="1"/>
    <col min="2818" max="2818" width="12.81640625" customWidth="1"/>
    <col min="2819" max="2822" width="11.453125" customWidth="1"/>
    <col min="2823" max="2824" width="14.7265625" bestFit="1" customWidth="1"/>
    <col min="3069" max="3069" width="40.26953125" customWidth="1"/>
    <col min="3070" max="3070" width="15.81640625" customWidth="1"/>
    <col min="3071" max="3071" width="14.1796875" customWidth="1"/>
    <col min="3072" max="3072" width="14.54296875" customWidth="1"/>
    <col min="3073" max="3073" width="13.453125" customWidth="1"/>
    <col min="3074" max="3074" width="12.81640625" customWidth="1"/>
    <col min="3075" max="3078" width="11.453125" customWidth="1"/>
    <col min="3079" max="3080" width="14.7265625" bestFit="1" customWidth="1"/>
    <col min="3325" max="3325" width="40.26953125" customWidth="1"/>
    <col min="3326" max="3326" width="15.81640625" customWidth="1"/>
    <col min="3327" max="3327" width="14.1796875" customWidth="1"/>
    <col min="3328" max="3328" width="14.54296875" customWidth="1"/>
    <col min="3329" max="3329" width="13.453125" customWidth="1"/>
    <col min="3330" max="3330" width="12.81640625" customWidth="1"/>
    <col min="3331" max="3334" width="11.453125" customWidth="1"/>
    <col min="3335" max="3336" width="14.7265625" bestFit="1" customWidth="1"/>
    <col min="3581" max="3581" width="40.26953125" customWidth="1"/>
    <col min="3582" max="3582" width="15.81640625" customWidth="1"/>
    <col min="3583" max="3583" width="14.1796875" customWidth="1"/>
    <col min="3584" max="3584" width="14.54296875" customWidth="1"/>
    <col min="3585" max="3585" width="13.453125" customWidth="1"/>
    <col min="3586" max="3586" width="12.81640625" customWidth="1"/>
    <col min="3587" max="3590" width="11.453125" customWidth="1"/>
    <col min="3591" max="3592" width="14.7265625" bestFit="1" customWidth="1"/>
    <col min="3837" max="3837" width="40.26953125" customWidth="1"/>
    <col min="3838" max="3838" width="15.81640625" customWidth="1"/>
    <col min="3839" max="3839" width="14.1796875" customWidth="1"/>
    <col min="3840" max="3840" width="14.54296875" customWidth="1"/>
    <col min="3841" max="3841" width="13.453125" customWidth="1"/>
    <col min="3842" max="3842" width="12.81640625" customWidth="1"/>
    <col min="3843" max="3846" width="11.453125" customWidth="1"/>
    <col min="3847" max="3848" width="14.7265625" bestFit="1" customWidth="1"/>
    <col min="4093" max="4093" width="40.26953125" customWidth="1"/>
    <col min="4094" max="4094" width="15.81640625" customWidth="1"/>
    <col min="4095" max="4095" width="14.1796875" customWidth="1"/>
    <col min="4096" max="4096" width="14.54296875" customWidth="1"/>
    <col min="4097" max="4097" width="13.453125" customWidth="1"/>
    <col min="4098" max="4098" width="12.81640625" customWidth="1"/>
    <col min="4099" max="4102" width="11.453125" customWidth="1"/>
    <col min="4103" max="4104" width="14.7265625" bestFit="1" customWidth="1"/>
    <col min="4349" max="4349" width="40.26953125" customWidth="1"/>
    <col min="4350" max="4350" width="15.81640625" customWidth="1"/>
    <col min="4351" max="4351" width="14.1796875" customWidth="1"/>
    <col min="4352" max="4352" width="14.54296875" customWidth="1"/>
    <col min="4353" max="4353" width="13.453125" customWidth="1"/>
    <col min="4354" max="4354" width="12.81640625" customWidth="1"/>
    <col min="4355" max="4358" width="11.453125" customWidth="1"/>
    <col min="4359" max="4360" width="14.7265625" bestFit="1" customWidth="1"/>
    <col min="4605" max="4605" width="40.26953125" customWidth="1"/>
    <col min="4606" max="4606" width="15.81640625" customWidth="1"/>
    <col min="4607" max="4607" width="14.1796875" customWidth="1"/>
    <col min="4608" max="4608" width="14.54296875" customWidth="1"/>
    <col min="4609" max="4609" width="13.453125" customWidth="1"/>
    <col min="4610" max="4610" width="12.81640625" customWidth="1"/>
    <col min="4611" max="4614" width="11.453125" customWidth="1"/>
    <col min="4615" max="4616" width="14.7265625" bestFit="1" customWidth="1"/>
    <col min="4861" max="4861" width="40.26953125" customWidth="1"/>
    <col min="4862" max="4862" width="15.81640625" customWidth="1"/>
    <col min="4863" max="4863" width="14.1796875" customWidth="1"/>
    <col min="4864" max="4864" width="14.54296875" customWidth="1"/>
    <col min="4865" max="4865" width="13.453125" customWidth="1"/>
    <col min="4866" max="4866" width="12.81640625" customWidth="1"/>
    <col min="4867" max="4870" width="11.453125" customWidth="1"/>
    <col min="4871" max="4872" width="14.7265625" bestFit="1" customWidth="1"/>
    <col min="5117" max="5117" width="40.26953125" customWidth="1"/>
    <col min="5118" max="5118" width="15.81640625" customWidth="1"/>
    <col min="5119" max="5119" width="14.1796875" customWidth="1"/>
    <col min="5120" max="5120" width="14.54296875" customWidth="1"/>
    <col min="5121" max="5121" width="13.453125" customWidth="1"/>
    <col min="5122" max="5122" width="12.81640625" customWidth="1"/>
    <col min="5123" max="5126" width="11.453125" customWidth="1"/>
    <col min="5127" max="5128" width="14.7265625" bestFit="1" customWidth="1"/>
    <col min="5373" max="5373" width="40.26953125" customWidth="1"/>
    <col min="5374" max="5374" width="15.81640625" customWidth="1"/>
    <col min="5375" max="5375" width="14.1796875" customWidth="1"/>
    <col min="5376" max="5376" width="14.54296875" customWidth="1"/>
    <col min="5377" max="5377" width="13.453125" customWidth="1"/>
    <col min="5378" max="5378" width="12.81640625" customWidth="1"/>
    <col min="5379" max="5382" width="11.453125" customWidth="1"/>
    <col min="5383" max="5384" width="14.7265625" bestFit="1" customWidth="1"/>
    <col min="5629" max="5629" width="40.26953125" customWidth="1"/>
    <col min="5630" max="5630" width="15.81640625" customWidth="1"/>
    <col min="5631" max="5631" width="14.1796875" customWidth="1"/>
    <col min="5632" max="5632" width="14.54296875" customWidth="1"/>
    <col min="5633" max="5633" width="13.453125" customWidth="1"/>
    <col min="5634" max="5634" width="12.81640625" customWidth="1"/>
    <col min="5635" max="5638" width="11.453125" customWidth="1"/>
    <col min="5639" max="5640" width="14.7265625" bestFit="1" customWidth="1"/>
    <col min="5885" max="5885" width="40.26953125" customWidth="1"/>
    <col min="5886" max="5886" width="15.81640625" customWidth="1"/>
    <col min="5887" max="5887" width="14.1796875" customWidth="1"/>
    <col min="5888" max="5888" width="14.54296875" customWidth="1"/>
    <col min="5889" max="5889" width="13.453125" customWidth="1"/>
    <col min="5890" max="5890" width="12.81640625" customWidth="1"/>
    <col min="5891" max="5894" width="11.453125" customWidth="1"/>
    <col min="5895" max="5896" width="14.7265625" bestFit="1" customWidth="1"/>
    <col min="6141" max="6141" width="40.26953125" customWidth="1"/>
    <col min="6142" max="6142" width="15.81640625" customWidth="1"/>
    <col min="6143" max="6143" width="14.1796875" customWidth="1"/>
    <col min="6144" max="6144" width="14.54296875" customWidth="1"/>
    <col min="6145" max="6145" width="13.453125" customWidth="1"/>
    <col min="6146" max="6146" width="12.81640625" customWidth="1"/>
    <col min="6147" max="6150" width="11.453125" customWidth="1"/>
    <col min="6151" max="6152" width="14.7265625" bestFit="1" customWidth="1"/>
    <col min="6397" max="6397" width="40.26953125" customWidth="1"/>
    <col min="6398" max="6398" width="15.81640625" customWidth="1"/>
    <col min="6399" max="6399" width="14.1796875" customWidth="1"/>
    <col min="6400" max="6400" width="14.54296875" customWidth="1"/>
    <col min="6401" max="6401" width="13.453125" customWidth="1"/>
    <col min="6402" max="6402" width="12.81640625" customWidth="1"/>
    <col min="6403" max="6406" width="11.453125" customWidth="1"/>
    <col min="6407" max="6408" width="14.7265625" bestFit="1" customWidth="1"/>
    <col min="6653" max="6653" width="40.26953125" customWidth="1"/>
    <col min="6654" max="6654" width="15.81640625" customWidth="1"/>
    <col min="6655" max="6655" width="14.1796875" customWidth="1"/>
    <col min="6656" max="6656" width="14.54296875" customWidth="1"/>
    <col min="6657" max="6657" width="13.453125" customWidth="1"/>
    <col min="6658" max="6658" width="12.81640625" customWidth="1"/>
    <col min="6659" max="6662" width="11.453125" customWidth="1"/>
    <col min="6663" max="6664" width="14.7265625" bestFit="1" customWidth="1"/>
    <col min="6909" max="6909" width="40.26953125" customWidth="1"/>
    <col min="6910" max="6910" width="15.81640625" customWidth="1"/>
    <col min="6911" max="6911" width="14.1796875" customWidth="1"/>
    <col min="6912" max="6912" width="14.54296875" customWidth="1"/>
    <col min="6913" max="6913" width="13.453125" customWidth="1"/>
    <col min="6914" max="6914" width="12.81640625" customWidth="1"/>
    <col min="6915" max="6918" width="11.453125" customWidth="1"/>
    <col min="6919" max="6920" width="14.7265625" bestFit="1" customWidth="1"/>
    <col min="7165" max="7165" width="40.26953125" customWidth="1"/>
    <col min="7166" max="7166" width="15.81640625" customWidth="1"/>
    <col min="7167" max="7167" width="14.1796875" customWidth="1"/>
    <col min="7168" max="7168" width="14.54296875" customWidth="1"/>
    <col min="7169" max="7169" width="13.453125" customWidth="1"/>
    <col min="7170" max="7170" width="12.81640625" customWidth="1"/>
    <col min="7171" max="7174" width="11.453125" customWidth="1"/>
    <col min="7175" max="7176" width="14.7265625" bestFit="1" customWidth="1"/>
    <col min="7421" max="7421" width="40.26953125" customWidth="1"/>
    <col min="7422" max="7422" width="15.81640625" customWidth="1"/>
    <col min="7423" max="7423" width="14.1796875" customWidth="1"/>
    <col min="7424" max="7424" width="14.54296875" customWidth="1"/>
    <col min="7425" max="7425" width="13.453125" customWidth="1"/>
    <col min="7426" max="7426" width="12.81640625" customWidth="1"/>
    <col min="7427" max="7430" width="11.453125" customWidth="1"/>
    <col min="7431" max="7432" width="14.7265625" bestFit="1" customWidth="1"/>
    <col min="7677" max="7677" width="40.26953125" customWidth="1"/>
    <col min="7678" max="7678" width="15.81640625" customWidth="1"/>
    <col min="7679" max="7679" width="14.1796875" customWidth="1"/>
    <col min="7680" max="7680" width="14.54296875" customWidth="1"/>
    <col min="7681" max="7681" width="13.453125" customWidth="1"/>
    <col min="7682" max="7682" width="12.81640625" customWidth="1"/>
    <col min="7683" max="7686" width="11.453125" customWidth="1"/>
    <col min="7687" max="7688" width="14.7265625" bestFit="1" customWidth="1"/>
    <col min="7933" max="7933" width="40.26953125" customWidth="1"/>
    <col min="7934" max="7934" width="15.81640625" customWidth="1"/>
    <col min="7935" max="7935" width="14.1796875" customWidth="1"/>
    <col min="7936" max="7936" width="14.54296875" customWidth="1"/>
    <col min="7937" max="7937" width="13.453125" customWidth="1"/>
    <col min="7938" max="7938" width="12.81640625" customWidth="1"/>
    <col min="7939" max="7942" width="11.453125" customWidth="1"/>
    <col min="7943" max="7944" width="14.7265625" bestFit="1" customWidth="1"/>
    <col min="8189" max="8189" width="40.26953125" customWidth="1"/>
    <col min="8190" max="8190" width="15.81640625" customWidth="1"/>
    <col min="8191" max="8191" width="14.1796875" customWidth="1"/>
    <col min="8192" max="8192" width="14.54296875" customWidth="1"/>
    <col min="8193" max="8193" width="13.453125" customWidth="1"/>
    <col min="8194" max="8194" width="12.81640625" customWidth="1"/>
    <col min="8195" max="8198" width="11.453125" customWidth="1"/>
    <col min="8199" max="8200" width="14.7265625" bestFit="1" customWidth="1"/>
    <col min="8445" max="8445" width="40.26953125" customWidth="1"/>
    <col min="8446" max="8446" width="15.81640625" customWidth="1"/>
    <col min="8447" max="8447" width="14.1796875" customWidth="1"/>
    <col min="8448" max="8448" width="14.54296875" customWidth="1"/>
    <col min="8449" max="8449" width="13.453125" customWidth="1"/>
    <col min="8450" max="8450" width="12.81640625" customWidth="1"/>
    <col min="8451" max="8454" width="11.453125" customWidth="1"/>
    <col min="8455" max="8456" width="14.7265625" bestFit="1" customWidth="1"/>
    <col min="8701" max="8701" width="40.26953125" customWidth="1"/>
    <col min="8702" max="8702" width="15.81640625" customWidth="1"/>
    <col min="8703" max="8703" width="14.1796875" customWidth="1"/>
    <col min="8704" max="8704" width="14.54296875" customWidth="1"/>
    <col min="8705" max="8705" width="13.453125" customWidth="1"/>
    <col min="8706" max="8706" width="12.81640625" customWidth="1"/>
    <col min="8707" max="8710" width="11.453125" customWidth="1"/>
    <col min="8711" max="8712" width="14.7265625" bestFit="1" customWidth="1"/>
    <col min="8957" max="8957" width="40.26953125" customWidth="1"/>
    <col min="8958" max="8958" width="15.81640625" customWidth="1"/>
    <col min="8959" max="8959" width="14.1796875" customWidth="1"/>
    <col min="8960" max="8960" width="14.54296875" customWidth="1"/>
    <col min="8961" max="8961" width="13.453125" customWidth="1"/>
    <col min="8962" max="8962" width="12.81640625" customWidth="1"/>
    <col min="8963" max="8966" width="11.453125" customWidth="1"/>
    <col min="8967" max="8968" width="14.7265625" bestFit="1" customWidth="1"/>
    <col min="9213" max="9213" width="40.26953125" customWidth="1"/>
    <col min="9214" max="9214" width="15.81640625" customWidth="1"/>
    <col min="9215" max="9215" width="14.1796875" customWidth="1"/>
    <col min="9216" max="9216" width="14.54296875" customWidth="1"/>
    <col min="9217" max="9217" width="13.453125" customWidth="1"/>
    <col min="9218" max="9218" width="12.81640625" customWidth="1"/>
    <col min="9219" max="9222" width="11.453125" customWidth="1"/>
    <col min="9223" max="9224" width="14.7265625" bestFit="1" customWidth="1"/>
    <col min="9469" max="9469" width="40.26953125" customWidth="1"/>
    <col min="9470" max="9470" width="15.81640625" customWidth="1"/>
    <col min="9471" max="9471" width="14.1796875" customWidth="1"/>
    <col min="9472" max="9472" width="14.54296875" customWidth="1"/>
    <col min="9473" max="9473" width="13.453125" customWidth="1"/>
    <col min="9474" max="9474" width="12.81640625" customWidth="1"/>
    <col min="9475" max="9478" width="11.453125" customWidth="1"/>
    <col min="9479" max="9480" width="14.7265625" bestFit="1" customWidth="1"/>
    <col min="9725" max="9725" width="40.26953125" customWidth="1"/>
    <col min="9726" max="9726" width="15.81640625" customWidth="1"/>
    <col min="9727" max="9727" width="14.1796875" customWidth="1"/>
    <col min="9728" max="9728" width="14.54296875" customWidth="1"/>
    <col min="9729" max="9729" width="13.453125" customWidth="1"/>
    <col min="9730" max="9730" width="12.81640625" customWidth="1"/>
    <col min="9731" max="9734" width="11.453125" customWidth="1"/>
    <col min="9735" max="9736" width="14.7265625" bestFit="1" customWidth="1"/>
    <col min="9981" max="9981" width="40.26953125" customWidth="1"/>
    <col min="9982" max="9982" width="15.81640625" customWidth="1"/>
    <col min="9983" max="9983" width="14.1796875" customWidth="1"/>
    <col min="9984" max="9984" width="14.54296875" customWidth="1"/>
    <col min="9985" max="9985" width="13.453125" customWidth="1"/>
    <col min="9986" max="9986" width="12.81640625" customWidth="1"/>
    <col min="9987" max="9990" width="11.453125" customWidth="1"/>
    <col min="9991" max="9992" width="14.7265625" bestFit="1" customWidth="1"/>
    <col min="10237" max="10237" width="40.26953125" customWidth="1"/>
    <col min="10238" max="10238" width="15.81640625" customWidth="1"/>
    <col min="10239" max="10239" width="14.1796875" customWidth="1"/>
    <col min="10240" max="10240" width="14.54296875" customWidth="1"/>
    <col min="10241" max="10241" width="13.453125" customWidth="1"/>
    <col min="10242" max="10242" width="12.81640625" customWidth="1"/>
    <col min="10243" max="10246" width="11.453125" customWidth="1"/>
    <col min="10247" max="10248" width="14.7265625" bestFit="1" customWidth="1"/>
    <col min="10493" max="10493" width="40.26953125" customWidth="1"/>
    <col min="10494" max="10494" width="15.81640625" customWidth="1"/>
    <col min="10495" max="10495" width="14.1796875" customWidth="1"/>
    <col min="10496" max="10496" width="14.54296875" customWidth="1"/>
    <col min="10497" max="10497" width="13.453125" customWidth="1"/>
    <col min="10498" max="10498" width="12.81640625" customWidth="1"/>
    <col min="10499" max="10502" width="11.453125" customWidth="1"/>
    <col min="10503" max="10504" width="14.7265625" bestFit="1" customWidth="1"/>
    <col min="10749" max="10749" width="40.26953125" customWidth="1"/>
    <col min="10750" max="10750" width="15.81640625" customWidth="1"/>
    <col min="10751" max="10751" width="14.1796875" customWidth="1"/>
    <col min="10752" max="10752" width="14.54296875" customWidth="1"/>
    <col min="10753" max="10753" width="13.453125" customWidth="1"/>
    <col min="10754" max="10754" width="12.81640625" customWidth="1"/>
    <col min="10755" max="10758" width="11.453125" customWidth="1"/>
    <col min="10759" max="10760" width="14.7265625" bestFit="1" customWidth="1"/>
    <col min="11005" max="11005" width="40.26953125" customWidth="1"/>
    <col min="11006" max="11006" width="15.81640625" customWidth="1"/>
    <col min="11007" max="11007" width="14.1796875" customWidth="1"/>
    <col min="11008" max="11008" width="14.54296875" customWidth="1"/>
    <col min="11009" max="11009" width="13.453125" customWidth="1"/>
    <col min="11010" max="11010" width="12.81640625" customWidth="1"/>
    <col min="11011" max="11014" width="11.453125" customWidth="1"/>
    <col min="11015" max="11016" width="14.7265625" bestFit="1" customWidth="1"/>
    <col min="11261" max="11261" width="40.26953125" customWidth="1"/>
    <col min="11262" max="11262" width="15.81640625" customWidth="1"/>
    <col min="11263" max="11263" width="14.1796875" customWidth="1"/>
    <col min="11264" max="11264" width="14.54296875" customWidth="1"/>
    <col min="11265" max="11265" width="13.453125" customWidth="1"/>
    <col min="11266" max="11266" width="12.81640625" customWidth="1"/>
    <col min="11267" max="11270" width="11.453125" customWidth="1"/>
    <col min="11271" max="11272" width="14.7265625" bestFit="1" customWidth="1"/>
    <col min="11517" max="11517" width="40.26953125" customWidth="1"/>
    <col min="11518" max="11518" width="15.81640625" customWidth="1"/>
    <col min="11519" max="11519" width="14.1796875" customWidth="1"/>
    <col min="11520" max="11520" width="14.54296875" customWidth="1"/>
    <col min="11521" max="11521" width="13.453125" customWidth="1"/>
    <col min="11522" max="11522" width="12.81640625" customWidth="1"/>
    <col min="11523" max="11526" width="11.453125" customWidth="1"/>
    <col min="11527" max="11528" width="14.7265625" bestFit="1" customWidth="1"/>
    <col min="11773" max="11773" width="40.26953125" customWidth="1"/>
    <col min="11774" max="11774" width="15.81640625" customWidth="1"/>
    <col min="11775" max="11775" width="14.1796875" customWidth="1"/>
    <col min="11776" max="11776" width="14.54296875" customWidth="1"/>
    <col min="11777" max="11777" width="13.453125" customWidth="1"/>
    <col min="11778" max="11778" width="12.81640625" customWidth="1"/>
    <col min="11779" max="11782" width="11.453125" customWidth="1"/>
    <col min="11783" max="11784" width="14.7265625" bestFit="1" customWidth="1"/>
    <col min="12029" max="12029" width="40.26953125" customWidth="1"/>
    <col min="12030" max="12030" width="15.81640625" customWidth="1"/>
    <col min="12031" max="12031" width="14.1796875" customWidth="1"/>
    <col min="12032" max="12032" width="14.54296875" customWidth="1"/>
    <col min="12033" max="12033" width="13.453125" customWidth="1"/>
    <col min="12034" max="12034" width="12.81640625" customWidth="1"/>
    <col min="12035" max="12038" width="11.453125" customWidth="1"/>
    <col min="12039" max="12040" width="14.7265625" bestFit="1" customWidth="1"/>
    <col min="12285" max="12285" width="40.26953125" customWidth="1"/>
    <col min="12286" max="12286" width="15.81640625" customWidth="1"/>
    <col min="12287" max="12287" width="14.1796875" customWidth="1"/>
    <col min="12288" max="12288" width="14.54296875" customWidth="1"/>
    <col min="12289" max="12289" width="13.453125" customWidth="1"/>
    <col min="12290" max="12290" width="12.81640625" customWidth="1"/>
    <col min="12291" max="12294" width="11.453125" customWidth="1"/>
    <col min="12295" max="12296" width="14.7265625" bestFit="1" customWidth="1"/>
    <col min="12541" max="12541" width="40.26953125" customWidth="1"/>
    <col min="12542" max="12542" width="15.81640625" customWidth="1"/>
    <col min="12543" max="12543" width="14.1796875" customWidth="1"/>
    <col min="12544" max="12544" width="14.54296875" customWidth="1"/>
    <col min="12545" max="12545" width="13.453125" customWidth="1"/>
    <col min="12546" max="12546" width="12.81640625" customWidth="1"/>
    <col min="12547" max="12550" width="11.453125" customWidth="1"/>
    <col min="12551" max="12552" width="14.7265625" bestFit="1" customWidth="1"/>
    <col min="12797" max="12797" width="40.26953125" customWidth="1"/>
    <col min="12798" max="12798" width="15.81640625" customWidth="1"/>
    <col min="12799" max="12799" width="14.1796875" customWidth="1"/>
    <col min="12800" max="12800" width="14.54296875" customWidth="1"/>
    <col min="12801" max="12801" width="13.453125" customWidth="1"/>
    <col min="12802" max="12802" width="12.81640625" customWidth="1"/>
    <col min="12803" max="12806" width="11.453125" customWidth="1"/>
    <col min="12807" max="12808" width="14.7265625" bestFit="1" customWidth="1"/>
    <col min="13053" max="13053" width="40.26953125" customWidth="1"/>
    <col min="13054" max="13054" width="15.81640625" customWidth="1"/>
    <col min="13055" max="13055" width="14.1796875" customWidth="1"/>
    <col min="13056" max="13056" width="14.54296875" customWidth="1"/>
    <col min="13057" max="13057" width="13.453125" customWidth="1"/>
    <col min="13058" max="13058" width="12.81640625" customWidth="1"/>
    <col min="13059" max="13062" width="11.453125" customWidth="1"/>
    <col min="13063" max="13064" width="14.7265625" bestFit="1" customWidth="1"/>
    <col min="13309" max="13309" width="40.26953125" customWidth="1"/>
    <col min="13310" max="13310" width="15.81640625" customWidth="1"/>
    <col min="13311" max="13311" width="14.1796875" customWidth="1"/>
    <col min="13312" max="13312" width="14.54296875" customWidth="1"/>
    <col min="13313" max="13313" width="13.453125" customWidth="1"/>
    <col min="13314" max="13314" width="12.81640625" customWidth="1"/>
    <col min="13315" max="13318" width="11.453125" customWidth="1"/>
    <col min="13319" max="13320" width="14.7265625" bestFit="1" customWidth="1"/>
    <col min="13565" max="13565" width="40.26953125" customWidth="1"/>
    <col min="13566" max="13566" width="15.81640625" customWidth="1"/>
    <col min="13567" max="13567" width="14.1796875" customWidth="1"/>
    <col min="13568" max="13568" width="14.54296875" customWidth="1"/>
    <col min="13569" max="13569" width="13.453125" customWidth="1"/>
    <col min="13570" max="13570" width="12.81640625" customWidth="1"/>
    <col min="13571" max="13574" width="11.453125" customWidth="1"/>
    <col min="13575" max="13576" width="14.7265625" bestFit="1" customWidth="1"/>
    <col min="13821" max="13821" width="40.26953125" customWidth="1"/>
    <col min="13822" max="13822" width="15.81640625" customWidth="1"/>
    <col min="13823" max="13823" width="14.1796875" customWidth="1"/>
    <col min="13824" max="13824" width="14.54296875" customWidth="1"/>
    <col min="13825" max="13825" width="13.453125" customWidth="1"/>
    <col min="13826" max="13826" width="12.81640625" customWidth="1"/>
    <col min="13827" max="13830" width="11.453125" customWidth="1"/>
    <col min="13831" max="13832" width="14.7265625" bestFit="1" customWidth="1"/>
    <col min="14077" max="14077" width="40.26953125" customWidth="1"/>
    <col min="14078" max="14078" width="15.81640625" customWidth="1"/>
    <col min="14079" max="14079" width="14.1796875" customWidth="1"/>
    <col min="14080" max="14080" width="14.54296875" customWidth="1"/>
    <col min="14081" max="14081" width="13.453125" customWidth="1"/>
    <col min="14082" max="14082" width="12.81640625" customWidth="1"/>
    <col min="14083" max="14086" width="11.453125" customWidth="1"/>
    <col min="14087" max="14088" width="14.7265625" bestFit="1" customWidth="1"/>
    <col min="14333" max="14333" width="40.26953125" customWidth="1"/>
    <col min="14334" max="14334" width="15.81640625" customWidth="1"/>
    <col min="14335" max="14335" width="14.1796875" customWidth="1"/>
    <col min="14336" max="14336" width="14.54296875" customWidth="1"/>
    <col min="14337" max="14337" width="13.453125" customWidth="1"/>
    <col min="14338" max="14338" width="12.81640625" customWidth="1"/>
    <col min="14339" max="14342" width="11.453125" customWidth="1"/>
    <col min="14343" max="14344" width="14.7265625" bestFit="1" customWidth="1"/>
    <col min="14589" max="14589" width="40.26953125" customWidth="1"/>
    <col min="14590" max="14590" width="15.81640625" customWidth="1"/>
    <col min="14591" max="14591" width="14.1796875" customWidth="1"/>
    <col min="14592" max="14592" width="14.54296875" customWidth="1"/>
    <col min="14593" max="14593" width="13.453125" customWidth="1"/>
    <col min="14594" max="14594" width="12.81640625" customWidth="1"/>
    <col min="14595" max="14598" width="11.453125" customWidth="1"/>
    <col min="14599" max="14600" width="14.7265625" bestFit="1" customWidth="1"/>
    <col min="14845" max="14845" width="40.26953125" customWidth="1"/>
    <col min="14846" max="14846" width="15.81640625" customWidth="1"/>
    <col min="14847" max="14847" width="14.1796875" customWidth="1"/>
    <col min="14848" max="14848" width="14.54296875" customWidth="1"/>
    <col min="14849" max="14849" width="13.453125" customWidth="1"/>
    <col min="14850" max="14850" width="12.81640625" customWidth="1"/>
    <col min="14851" max="14854" width="11.453125" customWidth="1"/>
    <col min="14855" max="14856" width="14.7265625" bestFit="1" customWidth="1"/>
    <col min="15101" max="15101" width="40.26953125" customWidth="1"/>
    <col min="15102" max="15102" width="15.81640625" customWidth="1"/>
    <col min="15103" max="15103" width="14.1796875" customWidth="1"/>
    <col min="15104" max="15104" width="14.54296875" customWidth="1"/>
    <col min="15105" max="15105" width="13.453125" customWidth="1"/>
    <col min="15106" max="15106" width="12.81640625" customWidth="1"/>
    <col min="15107" max="15110" width="11.453125" customWidth="1"/>
    <col min="15111" max="15112" width="14.7265625" bestFit="1" customWidth="1"/>
    <col min="15357" max="15357" width="40.26953125" customWidth="1"/>
    <col min="15358" max="15358" width="15.81640625" customWidth="1"/>
    <col min="15359" max="15359" width="14.1796875" customWidth="1"/>
    <col min="15360" max="15360" width="14.54296875" customWidth="1"/>
    <col min="15361" max="15361" width="13.453125" customWidth="1"/>
    <col min="15362" max="15362" width="12.81640625" customWidth="1"/>
    <col min="15363" max="15366" width="11.453125" customWidth="1"/>
    <col min="15367" max="15368" width="14.7265625" bestFit="1" customWidth="1"/>
    <col min="15613" max="15613" width="40.26953125" customWidth="1"/>
    <col min="15614" max="15614" width="15.81640625" customWidth="1"/>
    <col min="15615" max="15615" width="14.1796875" customWidth="1"/>
    <col min="15616" max="15616" width="14.54296875" customWidth="1"/>
    <col min="15617" max="15617" width="13.453125" customWidth="1"/>
    <col min="15618" max="15618" width="12.81640625" customWidth="1"/>
    <col min="15619" max="15622" width="11.453125" customWidth="1"/>
    <col min="15623" max="15624" width="14.7265625" bestFit="1" customWidth="1"/>
    <col min="15869" max="15869" width="40.26953125" customWidth="1"/>
    <col min="15870" max="15870" width="15.81640625" customWidth="1"/>
    <col min="15871" max="15871" width="14.1796875" customWidth="1"/>
    <col min="15872" max="15872" width="14.54296875" customWidth="1"/>
    <col min="15873" max="15873" width="13.453125" customWidth="1"/>
    <col min="15874" max="15874" width="12.81640625" customWidth="1"/>
    <col min="15875" max="15878" width="11.453125" customWidth="1"/>
    <col min="15879" max="15880" width="14.7265625" bestFit="1" customWidth="1"/>
    <col min="16125" max="16125" width="40.26953125" customWidth="1"/>
    <col min="16126" max="16126" width="15.81640625" customWidth="1"/>
    <col min="16127" max="16127" width="14.1796875" customWidth="1"/>
    <col min="16128" max="16128" width="14.54296875" customWidth="1"/>
    <col min="16129" max="16129" width="13.453125" customWidth="1"/>
    <col min="16130" max="16130" width="12.81640625" customWidth="1"/>
    <col min="16131" max="16134" width="11.453125" customWidth="1"/>
    <col min="16135" max="16136" width="14.7265625" bestFit="1" customWidth="1"/>
  </cols>
  <sheetData>
    <row r="1" spans="1:8" ht="17">
      <c r="A1" s="119" t="str">
        <f>HLOOKUP(INDICE!$F$2,Nombres!$C$3:$D$636,88,FALSE)</f>
        <v>Risk-weighted assets. Breakdown by business areas and main countries</v>
      </c>
      <c r="B1" s="176"/>
      <c r="C1" s="176"/>
      <c r="D1" s="176"/>
      <c r="E1" s="176"/>
    </row>
    <row r="2" spans="1:8">
      <c r="A2" s="9" t="str">
        <f>HLOOKUP(INDICE!$F$2,Nombres!$C$3:$D$636,32,FALSE)</f>
        <v>(Million euros)</v>
      </c>
      <c r="B2" s="205"/>
      <c r="C2" s="205"/>
      <c r="D2" s="205"/>
      <c r="E2" s="205"/>
    </row>
    <row r="3" spans="1:8" ht="15">
      <c r="A3" s="206"/>
      <c r="B3" s="183"/>
      <c r="C3" s="183"/>
      <c r="D3" s="183"/>
      <c r="E3" s="183"/>
    </row>
    <row r="4" spans="1:8" ht="15.75" customHeight="1">
      <c r="A4" s="207"/>
      <c r="B4" s="243"/>
      <c r="C4" s="243"/>
      <c r="D4" s="243"/>
      <c r="E4" s="243"/>
    </row>
    <row r="5" spans="1:8">
      <c r="A5" s="207"/>
      <c r="B5" s="208">
        <f>+España!B32</f>
        <v>45747</v>
      </c>
      <c r="C5" s="208">
        <f>+España!C32</f>
        <v>45838</v>
      </c>
      <c r="D5" s="208">
        <f>+España!D32</f>
        <v>45930</v>
      </c>
      <c r="E5" s="208">
        <f>+España!E32</f>
        <v>46022</v>
      </c>
      <c r="G5" s="209"/>
    </row>
    <row r="6" spans="1:8">
      <c r="A6" s="18" t="str">
        <f>HLOOKUP(INDICE!$F$2,Nombres!$C$3:$D$636,3,FALSE)</f>
        <v>BBVA Group</v>
      </c>
      <c r="B6" s="210">
        <v>395351.23997008498</v>
      </c>
      <c r="C6" s="210">
        <v>387050.62306940497</v>
      </c>
      <c r="D6" s="210">
        <v>395275.44700434816</v>
      </c>
      <c r="E6" s="210">
        <v>397240.28810706601</v>
      </c>
      <c r="G6" s="211"/>
      <c r="H6" s="212"/>
    </row>
    <row r="7" spans="1:8">
      <c r="A7" s="7" t="str">
        <f>HLOOKUP(INDICE!$F$2,Nombres!$C$3:$D$636,7,FALSE)</f>
        <v>Spain</v>
      </c>
      <c r="B7" s="74">
        <v>121215.42226994035</v>
      </c>
      <c r="C7" s="74">
        <v>120209.05817599638</v>
      </c>
      <c r="D7" s="74">
        <v>122021.7746513342</v>
      </c>
      <c r="E7" s="74">
        <v>119734.25952466654</v>
      </c>
      <c r="G7" s="211"/>
      <c r="H7" s="212"/>
    </row>
    <row r="8" spans="1:8">
      <c r="A8" s="7" t="str">
        <f>HLOOKUP(INDICE!$F$2,Nombres!$C$3:$D$636,11,FALSE)</f>
        <v>Mexico</v>
      </c>
      <c r="B8" s="74">
        <v>87157.892995930015</v>
      </c>
      <c r="C8" s="74">
        <v>88043.225723109979</v>
      </c>
      <c r="D8" s="74">
        <v>91559.656679858002</v>
      </c>
      <c r="E8" s="74">
        <v>82745.524858749006</v>
      </c>
      <c r="G8" s="211"/>
      <c r="H8" s="212"/>
    </row>
    <row r="9" spans="1:8">
      <c r="A9" s="7" t="str">
        <f>HLOOKUP(INDICE!$F$2,Nombres!$C$3:$D$636,12,FALSE)</f>
        <v xml:space="preserve">Turkey </v>
      </c>
      <c r="B9" s="74">
        <v>65982.115000000005</v>
      </c>
      <c r="C9" s="74">
        <v>66655.733999999997</v>
      </c>
      <c r="D9" s="74">
        <v>69983.151300063008</v>
      </c>
      <c r="E9" s="74">
        <v>71550.920060589997</v>
      </c>
      <c r="G9" s="211"/>
      <c r="H9" s="212"/>
    </row>
    <row r="10" spans="1:8">
      <c r="A10" s="7" t="str">
        <f>HLOOKUP(INDICE!$F$2,Nombres!$C$3:$D$636,13,FALSE)</f>
        <v>South America</v>
      </c>
      <c r="B10" s="74">
        <f t="shared" ref="B10:E10" si="0">+B11+B12+B13+B14+B15</f>
        <v>54966.824977998433</v>
      </c>
      <c r="C10" s="74">
        <f t="shared" si="0"/>
        <v>52707.600564597669</v>
      </c>
      <c r="D10" s="74">
        <f t="shared" si="0"/>
        <v>53464.068713231325</v>
      </c>
      <c r="E10" s="74">
        <f t="shared" si="0"/>
        <v>55791.393394029808</v>
      </c>
      <c r="G10" s="211"/>
      <c r="H10" s="212"/>
    </row>
    <row r="11" spans="1:8">
      <c r="A11" s="213" t="str">
        <f>HLOOKUP(INDICE!$F$2,Nombres!$C$3:$D$636,14,FALSE)</f>
        <v>Argentina</v>
      </c>
      <c r="B11" s="74">
        <v>11097.963</v>
      </c>
      <c r="C11" s="74">
        <v>11351.744001999999</v>
      </c>
      <c r="D11" s="74">
        <v>11068.213943058299</v>
      </c>
      <c r="E11" s="74">
        <v>10500.604627709001</v>
      </c>
      <c r="G11" s="211"/>
      <c r="H11" s="212"/>
    </row>
    <row r="12" spans="1:8">
      <c r="A12" s="213" t="str">
        <f>HLOOKUP(INDICE!$F$2,Nombres!$C$3:$D$636,15,FALSE)</f>
        <v>Chile</v>
      </c>
      <c r="B12" s="74">
        <v>2136.7779999999998</v>
      </c>
      <c r="C12" s="74">
        <v>2022.6510000000001</v>
      </c>
      <c r="D12" s="74">
        <v>2028.7976652509999</v>
      </c>
      <c r="E12" s="74">
        <v>2220.5752423220001</v>
      </c>
      <c r="G12" s="211"/>
      <c r="H12" s="212"/>
    </row>
    <row r="13" spans="1:8">
      <c r="A13" s="213" t="str">
        <f>HLOOKUP(INDICE!$F$2,Nombres!$C$3:$D$636,16,FALSE)</f>
        <v>Colombia</v>
      </c>
      <c r="B13" s="74">
        <v>18788.112995</v>
      </c>
      <c r="C13" s="74">
        <v>17428.376235400003</v>
      </c>
      <c r="D13" s="74">
        <v>18053.509943263998</v>
      </c>
      <c r="E13" s="74">
        <v>19171.351147872003</v>
      </c>
      <c r="G13" s="211"/>
      <c r="H13" s="212"/>
    </row>
    <row r="14" spans="1:8">
      <c r="A14" s="213" t="str">
        <f>HLOOKUP(INDICE!$F$2,Nombres!$C$3:$D$636,17,FALSE)</f>
        <v>Peru</v>
      </c>
      <c r="B14" s="74">
        <v>19269.773982998435</v>
      </c>
      <c r="C14" s="74">
        <v>18265.917327197665</v>
      </c>
      <c r="D14" s="74">
        <v>18675.809580758025</v>
      </c>
      <c r="E14" s="74">
        <v>19855.531475888805</v>
      </c>
      <c r="G14" s="211"/>
      <c r="H14" s="212"/>
    </row>
    <row r="15" spans="1:8">
      <c r="A15" s="213" t="str">
        <f>HLOOKUP(INDICE!$F$2,Nombres!$C$3:$D$636,89,FALSE)</f>
        <v>Resto of South América</v>
      </c>
      <c r="B15" s="74">
        <v>3674.1970000000001</v>
      </c>
      <c r="C15" s="74">
        <v>3638.9119999999998</v>
      </c>
      <c r="D15" s="74">
        <v>3637.7375808999996</v>
      </c>
      <c r="E15" s="74">
        <v>4043.3309002380001</v>
      </c>
      <c r="G15" s="211"/>
      <c r="H15" s="212"/>
    </row>
    <row r="16" spans="1:8">
      <c r="A16" s="214" t="str">
        <f>HLOOKUP(INDICE!$F$2,Nombres!$C$3:$D$636,263,FALSE)</f>
        <v>Rest of Business</v>
      </c>
      <c r="B16" s="74">
        <v>36801.948364137825</v>
      </c>
      <c r="C16" s="74">
        <v>38655.853019232847</v>
      </c>
      <c r="D16" s="74">
        <v>41433.385707989743</v>
      </c>
      <c r="E16" s="74">
        <v>46853.231897185709</v>
      </c>
      <c r="G16" s="211"/>
      <c r="H16" s="212"/>
    </row>
    <row r="17" spans="1:8">
      <c r="A17" s="7" t="str">
        <f>HLOOKUP(INDICE!$F$2,Nombres!$C$3:$D$636,272,FALSE)</f>
        <v>Corporate Center (1)</v>
      </c>
      <c r="B17" s="74">
        <f t="shared" ref="B17:E17" si="1">+B6-B7-B8-B9-B11-B12-B13-B14-B15-B16</f>
        <v>29227.03636207831</v>
      </c>
      <c r="C17" s="74">
        <f t="shared" si="1"/>
        <v>20779.151586468099</v>
      </c>
      <c r="D17" s="74">
        <f t="shared" si="1"/>
        <v>16813.409951871879</v>
      </c>
      <c r="E17" s="74">
        <f t="shared" si="1"/>
        <v>20564.958371844965</v>
      </c>
      <c r="G17" s="211"/>
      <c r="H17" s="212"/>
    </row>
    <row r="18" spans="1:8">
      <c r="A18" s="7"/>
      <c r="B18" s="74"/>
      <c r="C18" s="74"/>
      <c r="D18" s="74"/>
      <c r="E18" s="74"/>
      <c r="G18" s="211"/>
      <c r="H18" s="212"/>
    </row>
    <row r="19" spans="1:8">
      <c r="A19" s="7"/>
      <c r="B19" s="74"/>
      <c r="C19" s="74"/>
      <c r="D19" s="74"/>
      <c r="E19" s="74"/>
      <c r="G19" s="211"/>
      <c r="H19" s="212"/>
    </row>
    <row r="20" spans="1:8">
      <c r="A20" s="7"/>
      <c r="B20" s="74"/>
      <c r="C20" s="74"/>
      <c r="D20" s="74"/>
      <c r="E20" s="74"/>
      <c r="G20" s="211"/>
      <c r="H20" s="212"/>
    </row>
    <row r="21" spans="1:8">
      <c r="A21" s="7"/>
      <c r="G21" s="211"/>
      <c r="H21" s="212"/>
    </row>
    <row r="22" spans="1:8">
      <c r="A22" s="215"/>
      <c r="B22" s="74"/>
      <c r="C22" s="74"/>
      <c r="D22" s="74"/>
      <c r="E22" s="83"/>
      <c r="G22" s="211"/>
      <c r="H22" s="212"/>
    </row>
    <row r="23" spans="1:8">
      <c r="A23" s="216"/>
      <c r="B23" s="217">
        <v>0</v>
      </c>
      <c r="C23" s="217">
        <v>0</v>
      </c>
      <c r="D23" s="217">
        <v>0</v>
      </c>
      <c r="E23" s="217">
        <v>0</v>
      </c>
      <c r="G23" s="211"/>
      <c r="H23" s="212"/>
    </row>
    <row r="24" spans="1:8">
      <c r="A24" s="7"/>
      <c r="B24" s="74"/>
      <c r="C24" s="74"/>
      <c r="D24" s="74"/>
      <c r="E24" s="74"/>
      <c r="G24" s="211"/>
      <c r="H24" s="212"/>
    </row>
    <row r="25" spans="1:8">
      <c r="A25" s="183"/>
      <c r="B25" s="183"/>
    </row>
    <row r="26" spans="1:8">
      <c r="A26" s="218"/>
      <c r="B26" s="219"/>
    </row>
    <row r="27" spans="1:8">
      <c r="B27" s="63"/>
    </row>
    <row r="1005" spans="1:1">
      <c r="A1005" t="s">
        <v>555</v>
      </c>
    </row>
  </sheetData>
  <mergeCells count="1">
    <mergeCell ref="B4:E4"/>
  </mergeCells>
  <conditionalFormatting sqref="B23:E23">
    <cfRule type="cellIs" dxfId="2" priority="1" operator="notEqual">
      <formula>0</formula>
    </cfRule>
  </conditionalFormatting>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A1:E997"/>
  <sheetViews>
    <sheetView showGridLines="0" zoomScale="90" zoomScaleNormal="90" workbookViewId="0">
      <selection activeCell="D37" sqref="D37"/>
    </sheetView>
  </sheetViews>
  <sheetFormatPr baseColWidth="10" defaultColWidth="11.453125" defaultRowHeight="14.5"/>
  <cols>
    <col min="1" max="1" width="33.7265625" customWidth="1"/>
  </cols>
  <sheetData>
    <row r="1" spans="1:5" ht="17">
      <c r="A1" s="229" t="str">
        <f>HLOOKUP(INDICE!$F$2,Nombres!$C$3:$D$636,242,FALSE)</f>
        <v>ALCO Portfolio</v>
      </c>
      <c r="B1" s="220"/>
      <c r="C1" s="220"/>
      <c r="D1" s="220"/>
      <c r="E1" s="220"/>
    </row>
    <row r="2" spans="1:5">
      <c r="A2" s="108" t="str">
        <f>HLOOKUP(INDICE!$F$2,Nombres!$C$3:$D$636,32,FALSE)</f>
        <v>(Million euros)</v>
      </c>
      <c r="B2" s="14"/>
      <c r="C2" s="221"/>
      <c r="D2" s="221"/>
      <c r="E2" s="221"/>
    </row>
    <row r="3" spans="1:5">
      <c r="A3" s="222"/>
      <c r="B3" s="14"/>
      <c r="C3" s="221"/>
      <c r="D3" s="221"/>
      <c r="E3" s="221"/>
    </row>
    <row r="4" spans="1:5">
      <c r="A4" s="223"/>
      <c r="B4" s="236" t="str">
        <f>HLOOKUP(INDICE!$F$2,Nombres!$C$3:$D$636,239,FALSE)</f>
        <v>Total ALCO Portfolio</v>
      </c>
      <c r="C4" s="237"/>
      <c r="D4" s="237"/>
      <c r="E4" s="237"/>
    </row>
    <row r="5" spans="1:5">
      <c r="A5" s="224"/>
      <c r="B5" s="141">
        <f>+España!B32</f>
        <v>45747</v>
      </c>
      <c r="C5" s="141">
        <f>+España!C32</f>
        <v>45838</v>
      </c>
      <c r="D5" s="141">
        <f>+España!D32</f>
        <v>45930</v>
      </c>
      <c r="E5" s="141">
        <f>+España!E32</f>
        <v>46022</v>
      </c>
    </row>
    <row r="6" spans="1:5">
      <c r="A6" s="230" t="str">
        <f>HLOOKUP(INDICE!$F$2,Nombres!$C$3:$D$636,230,FALSE)</f>
        <v>BBVA Group</v>
      </c>
      <c r="B6" s="226">
        <v>82561.2</v>
      </c>
      <c r="C6" s="226">
        <v>80111.22823719999</v>
      </c>
      <c r="D6" s="226">
        <v>83997</v>
      </c>
      <c r="E6" s="226">
        <v>87867</v>
      </c>
    </row>
    <row r="7" spans="1:5">
      <c r="A7" s="231" t="str">
        <f>HLOOKUP(INDICE!$F$2,Nombres!$C$3:$D$636,231,FALSE)</f>
        <v>Euro Balance</v>
      </c>
      <c r="B7" s="225">
        <v>50482.8</v>
      </c>
      <c r="C7" s="225">
        <v>50516</v>
      </c>
      <c r="D7" s="225">
        <v>53582</v>
      </c>
      <c r="E7" s="225">
        <v>56588</v>
      </c>
    </row>
    <row r="8" spans="1:5">
      <c r="A8" s="232" t="str">
        <f>HLOOKUP(INDICE!$F$2,Nombres!$C$3:$D$636,232,FALSE)</f>
        <v>Spain</v>
      </c>
      <c r="B8" s="225">
        <v>34723.4</v>
      </c>
      <c r="C8" s="225">
        <v>34102</v>
      </c>
      <c r="D8" s="225">
        <v>34138</v>
      </c>
      <c r="E8" s="225">
        <v>35681</v>
      </c>
    </row>
    <row r="9" spans="1:5">
      <c r="A9" s="232" t="str">
        <f>HLOOKUP(INDICE!$F$2,Nombres!$C$3:$D$636,233,FALSE)</f>
        <v>Italy</v>
      </c>
      <c r="B9" s="225">
        <v>6990.4</v>
      </c>
      <c r="C9" s="225">
        <v>6979</v>
      </c>
      <c r="D9" s="225">
        <v>6966</v>
      </c>
      <c r="E9" s="225">
        <v>7810</v>
      </c>
    </row>
    <row r="10" spans="1:5">
      <c r="A10" s="233" t="str">
        <f>HLOOKUP(INDICE!$F$2,Nombres!$C$3:$D$636,234,FALSE)</f>
        <v>Rest</v>
      </c>
      <c r="B10" s="234">
        <v>8769</v>
      </c>
      <c r="C10" s="234">
        <v>9435</v>
      </c>
      <c r="D10" s="234">
        <v>12478</v>
      </c>
      <c r="E10" s="234">
        <v>13097</v>
      </c>
    </row>
    <row r="11" spans="1:5">
      <c r="A11" s="231" t="str">
        <f>HLOOKUP(INDICE!$F$2,Nombres!$C$3:$D$636,236,FALSE)</f>
        <v>Turkey</v>
      </c>
      <c r="B11" s="225">
        <v>9487</v>
      </c>
      <c r="C11" s="225">
        <v>8288</v>
      </c>
      <c r="D11" s="225">
        <v>8391</v>
      </c>
      <c r="E11" s="225">
        <v>8088</v>
      </c>
    </row>
    <row r="12" spans="1:5">
      <c r="A12" s="231" t="str">
        <f>HLOOKUP(INDICE!$F$2,Nombres!$C$3:$D$636,237,FALSE)</f>
        <v>Mexico</v>
      </c>
      <c r="B12" s="225">
        <v>15466.2</v>
      </c>
      <c r="C12" s="225">
        <v>15005.528237199998</v>
      </c>
      <c r="D12" s="225">
        <v>15607</v>
      </c>
      <c r="E12" s="225">
        <v>16843</v>
      </c>
    </row>
    <row r="13" spans="1:5">
      <c r="A13" s="231" t="str">
        <f>HLOOKUP(INDICE!$F$2,Nombres!$C$3:$D$636,238,FALSE)</f>
        <v>South America</v>
      </c>
      <c r="B13" s="225">
        <v>7125.2</v>
      </c>
      <c r="C13" s="225">
        <v>6301.7000000000007</v>
      </c>
      <c r="D13" s="225">
        <v>6417</v>
      </c>
      <c r="E13" s="225">
        <v>6348</v>
      </c>
    </row>
    <row r="14" spans="1:5">
      <c r="A14" s="227"/>
      <c r="B14" s="235">
        <f t="shared" ref="B14:E14" si="0">+B6-B8-B9-B10-B11-B12-B13</f>
        <v>0</v>
      </c>
      <c r="C14" s="235">
        <f t="shared" si="0"/>
        <v>-9.0949470177292824E-12</v>
      </c>
      <c r="D14" s="235">
        <f t="shared" si="0"/>
        <v>0</v>
      </c>
      <c r="E14" s="235">
        <f t="shared" si="0"/>
        <v>0</v>
      </c>
    </row>
    <row r="15" spans="1:5">
      <c r="A15" s="227"/>
      <c r="B15" s="235"/>
      <c r="C15" s="235"/>
      <c r="D15" s="235"/>
      <c r="E15" s="235"/>
    </row>
    <row r="16" spans="1:5">
      <c r="A16" s="227"/>
      <c r="B16" s="235"/>
      <c r="C16" s="235"/>
      <c r="D16" s="235"/>
      <c r="E16" s="235"/>
    </row>
    <row r="17" spans="1:5" ht="27">
      <c r="A17" s="223"/>
      <c r="B17" s="236" t="str">
        <f>HLOOKUP(INDICE!$F$2,Nombres!$C$3:$D$636,240,FALSE)</f>
        <v>ALCO Portfolio Hold to Collect</v>
      </c>
      <c r="C17" s="237"/>
      <c r="D17" s="237"/>
      <c r="E17" s="237"/>
    </row>
    <row r="18" spans="1:5">
      <c r="A18" s="224"/>
      <c r="B18" s="141">
        <f t="shared" ref="B18:E18" si="1">+B$5</f>
        <v>45747</v>
      </c>
      <c r="C18" s="141">
        <f t="shared" si="1"/>
        <v>45838</v>
      </c>
      <c r="D18" s="141">
        <f t="shared" si="1"/>
        <v>45930</v>
      </c>
      <c r="E18" s="141">
        <f t="shared" si="1"/>
        <v>46022</v>
      </c>
    </row>
    <row r="19" spans="1:5">
      <c r="A19" s="230" t="str">
        <f>HLOOKUP(INDICE!$F$2,Nombres!$C$3:$D$636,230,FALSE)</f>
        <v>BBVA Group</v>
      </c>
      <c r="B19" s="226">
        <v>51694</v>
      </c>
      <c r="C19" s="226">
        <v>52196.940145</v>
      </c>
      <c r="D19" s="226">
        <v>56165</v>
      </c>
      <c r="E19" s="226">
        <v>59461</v>
      </c>
    </row>
    <row r="20" spans="1:5">
      <c r="A20" s="231" t="str">
        <f>HLOOKUP(INDICE!$F$2,Nombres!$C$3:$D$636,231,FALSE)</f>
        <v>Euro Balance</v>
      </c>
      <c r="B20" s="225">
        <v>41106.400000000001</v>
      </c>
      <c r="C20" s="225">
        <v>41389</v>
      </c>
      <c r="D20" s="225">
        <v>44500</v>
      </c>
      <c r="E20" s="225">
        <v>48086</v>
      </c>
    </row>
    <row r="21" spans="1:5">
      <c r="A21" s="232" t="str">
        <f>HLOOKUP(INDICE!$F$2,Nombres!$C$3:$D$636,232,FALSE)</f>
        <v>Spain</v>
      </c>
      <c r="B21" s="225">
        <v>31335.200000000001</v>
      </c>
      <c r="C21" s="225">
        <v>30766</v>
      </c>
      <c r="D21" s="225">
        <v>30794</v>
      </c>
      <c r="E21" s="225">
        <v>32463</v>
      </c>
    </row>
    <row r="22" spans="1:5">
      <c r="A22" s="232" t="str">
        <f>HLOOKUP(INDICE!$F$2,Nombres!$C$3:$D$636,233,FALSE)</f>
        <v>Italy</v>
      </c>
      <c r="B22" s="225">
        <v>2890.2</v>
      </c>
      <c r="C22" s="225">
        <v>2886</v>
      </c>
      <c r="D22" s="225">
        <v>2881</v>
      </c>
      <c r="E22" s="225">
        <v>4148</v>
      </c>
    </row>
    <row r="23" spans="1:5">
      <c r="A23" s="233" t="str">
        <f>HLOOKUP(INDICE!$F$2,Nombres!$C$3:$D$636,234,FALSE)</f>
        <v>Rest</v>
      </c>
      <c r="B23" s="225">
        <v>6881</v>
      </c>
      <c r="C23" s="225">
        <v>7737</v>
      </c>
      <c r="D23" s="225">
        <v>10825</v>
      </c>
      <c r="E23" s="225">
        <v>11475</v>
      </c>
    </row>
    <row r="24" spans="1:5">
      <c r="A24" s="231" t="str">
        <f>HLOOKUP(INDICE!$F$2,Nombres!$C$3:$D$636,236,FALSE)</f>
        <v>Turkey</v>
      </c>
      <c r="B24" s="225">
        <v>6162</v>
      </c>
      <c r="C24" s="225">
        <v>5325</v>
      </c>
      <c r="D24" s="225">
        <v>5491</v>
      </c>
      <c r="E24" s="225">
        <v>5280</v>
      </c>
    </row>
    <row r="25" spans="1:5">
      <c r="A25" s="231" t="str">
        <f>HLOOKUP(INDICE!$F$2,Nombres!$C$3:$D$636,237,FALSE)</f>
        <v>Mexico</v>
      </c>
      <c r="B25" s="225">
        <v>4126</v>
      </c>
      <c r="C25" s="225">
        <v>5244.3401450000001</v>
      </c>
      <c r="D25" s="225">
        <v>5455</v>
      </c>
      <c r="E25" s="225">
        <v>5556</v>
      </c>
    </row>
    <row r="26" spans="1:5">
      <c r="A26" s="231" t="str">
        <f>HLOOKUP(INDICE!$F$2,Nombres!$C$3:$D$636,238,FALSE)</f>
        <v>South America</v>
      </c>
      <c r="B26" s="225">
        <v>299.60000000000002</v>
      </c>
      <c r="C26" s="225">
        <v>238.6</v>
      </c>
      <c r="D26" s="225">
        <v>719</v>
      </c>
      <c r="E26" s="225">
        <v>539</v>
      </c>
    </row>
    <row r="27" spans="1:5">
      <c r="A27" s="227"/>
      <c r="B27" s="235">
        <f t="shared" ref="B27:E27" si="2">+B19-B21-B22-B23-B24-B25-B26</f>
        <v>-1.4779288903810084E-12</v>
      </c>
      <c r="C27" s="235">
        <f t="shared" si="2"/>
        <v>3.694822225952521E-13</v>
      </c>
      <c r="D27" s="235">
        <f t="shared" si="2"/>
        <v>0</v>
      </c>
      <c r="E27" s="235">
        <f t="shared" si="2"/>
        <v>0</v>
      </c>
    </row>
    <row r="28" spans="1:5">
      <c r="A28" s="227"/>
      <c r="B28" s="228"/>
      <c r="C28" s="228"/>
      <c r="D28" s="228"/>
      <c r="E28" s="228"/>
    </row>
    <row r="29" spans="1:5">
      <c r="A29" s="14"/>
      <c r="B29" s="228"/>
      <c r="C29" s="221"/>
      <c r="D29" s="221"/>
      <c r="E29" s="221"/>
    </row>
    <row r="30" spans="1:5" ht="27">
      <c r="A30" s="223"/>
      <c r="B30" s="236" t="str">
        <f>HLOOKUP(INDICE!$F$2,Nombres!$C$3:$D$636,241,FALSE)</f>
        <v>ALCO Portfolio Hold to Collect and Sell</v>
      </c>
      <c r="C30" s="237"/>
      <c r="D30" s="237"/>
      <c r="E30" s="237"/>
    </row>
    <row r="31" spans="1:5">
      <c r="A31" s="224"/>
      <c r="B31" s="141">
        <f t="shared" ref="B31:E31" si="3">+B$5</f>
        <v>45747</v>
      </c>
      <c r="C31" s="141">
        <f t="shared" si="3"/>
        <v>45838</v>
      </c>
      <c r="D31" s="141">
        <f t="shared" si="3"/>
        <v>45930</v>
      </c>
      <c r="E31" s="141">
        <f t="shared" si="3"/>
        <v>46022</v>
      </c>
    </row>
    <row r="32" spans="1:5">
      <c r="A32" s="230" t="str">
        <f>HLOOKUP(INDICE!$F$2,Nombres!$C$3:$D$636,230,FALSE)</f>
        <v>BBVA Group</v>
      </c>
      <c r="B32" s="226">
        <v>30867.5</v>
      </c>
      <c r="C32" s="226">
        <v>27914.288092199997</v>
      </c>
      <c r="D32" s="226">
        <v>27832</v>
      </c>
      <c r="E32" s="226">
        <v>28406</v>
      </c>
    </row>
    <row r="33" spans="1:5">
      <c r="A33" s="12" t="str">
        <f>HLOOKUP(INDICE!$F$2,Nombres!$C$3:$D$636,231,FALSE)</f>
        <v>Euro Balance</v>
      </c>
      <c r="B33" s="225">
        <v>9376.4</v>
      </c>
      <c r="C33" s="225">
        <v>9127</v>
      </c>
      <c r="D33" s="225">
        <v>9082</v>
      </c>
      <c r="E33" s="225">
        <v>8502</v>
      </c>
    </row>
    <row r="34" spans="1:5">
      <c r="A34" s="233" t="str">
        <f>HLOOKUP(INDICE!$F$2,Nombres!$C$3:$D$636,232,FALSE)</f>
        <v>Spain</v>
      </c>
      <c r="B34" s="225">
        <v>3388.2</v>
      </c>
      <c r="C34" s="225">
        <v>3336</v>
      </c>
      <c r="D34" s="225">
        <v>3344</v>
      </c>
      <c r="E34" s="225">
        <v>3218</v>
      </c>
    </row>
    <row r="35" spans="1:5">
      <c r="A35" s="233" t="str">
        <f>HLOOKUP(INDICE!$F$2,Nombres!$C$3:$D$636,233,FALSE)</f>
        <v>Italy</v>
      </c>
      <c r="B35" s="225">
        <v>4100.2</v>
      </c>
      <c r="C35" s="225">
        <v>4093</v>
      </c>
      <c r="D35" s="225">
        <v>4085</v>
      </c>
      <c r="E35" s="225">
        <v>3662</v>
      </c>
    </row>
    <row r="36" spans="1:5">
      <c r="A36" s="233" t="str">
        <f>HLOOKUP(INDICE!$F$2,Nombres!$C$3:$D$636,234,FALSE)</f>
        <v>Rest</v>
      </c>
      <c r="B36" s="225">
        <v>1888</v>
      </c>
      <c r="C36" s="225">
        <v>1698</v>
      </c>
      <c r="D36" s="225">
        <v>1653</v>
      </c>
      <c r="E36" s="225">
        <v>1622</v>
      </c>
    </row>
    <row r="37" spans="1:5">
      <c r="A37" s="12" t="str">
        <f>HLOOKUP(INDICE!$F$2,Nombres!$C$3:$D$636,236,FALSE)</f>
        <v>Turkey</v>
      </c>
      <c r="B37" s="225">
        <v>3325</v>
      </c>
      <c r="C37" s="225">
        <v>2963</v>
      </c>
      <c r="D37" s="225">
        <v>2900</v>
      </c>
      <c r="E37" s="225">
        <v>2808</v>
      </c>
    </row>
    <row r="38" spans="1:5">
      <c r="A38" s="12" t="str">
        <f>HLOOKUP(INDICE!$F$2,Nombres!$C$3:$D$636,237,FALSE)</f>
        <v>Mexico</v>
      </c>
      <c r="B38" s="225">
        <v>11340.6</v>
      </c>
      <c r="C38" s="225">
        <v>9761.1880921999982</v>
      </c>
      <c r="D38" s="225">
        <v>10152</v>
      </c>
      <c r="E38" s="225">
        <v>11287</v>
      </c>
    </row>
    <row r="39" spans="1:5">
      <c r="A39" s="12" t="str">
        <f>HLOOKUP(INDICE!$F$2,Nombres!$C$3:$D$636,238,FALSE)</f>
        <v>South America</v>
      </c>
      <c r="B39" s="225">
        <v>6825.5</v>
      </c>
      <c r="C39" s="225">
        <v>6063.1</v>
      </c>
      <c r="D39" s="225">
        <v>5698</v>
      </c>
      <c r="E39" s="225">
        <v>5809</v>
      </c>
    </row>
    <row r="40" spans="1:5">
      <c r="B40" s="235">
        <f t="shared" ref="B40:E40" si="4">+B32-B34-B35-B36-B37-B38-B39</f>
        <v>0</v>
      </c>
      <c r="C40" s="235">
        <f t="shared" si="4"/>
        <v>0</v>
      </c>
      <c r="D40" s="235">
        <f t="shared" si="4"/>
        <v>0</v>
      </c>
      <c r="E40" s="235">
        <f t="shared" si="4"/>
        <v>0</v>
      </c>
    </row>
    <row r="997" spans="1:1">
      <c r="A997" s="221" t="s">
        <v>555</v>
      </c>
    </row>
  </sheetData>
  <conditionalFormatting sqref="B14:E16">
    <cfRule type="cellIs" dxfId="1" priority="1" operator="notBetween">
      <formula>1</formula>
      <formula>-1</formula>
    </cfRule>
  </conditionalFormatting>
  <conditionalFormatting sqref="B27:E27 B40:E40">
    <cfRule type="cellIs" dxfId="0" priority="4" operator="notBetween">
      <formula>1</formula>
      <formula>-1</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P995"/>
  <sheetViews>
    <sheetView showGridLines="0" zoomScale="90" zoomScaleNormal="90" workbookViewId="0">
      <selection activeCell="A32" sqref="A32:E32"/>
    </sheetView>
  </sheetViews>
  <sheetFormatPr baseColWidth="10" defaultColWidth="11.453125" defaultRowHeight="14.5"/>
  <cols>
    <col min="1" max="1" width="79.1796875" style="63" customWidth="1"/>
    <col min="2" max="2" width="11.453125" style="63"/>
    <col min="3" max="3" width="11.81640625" style="63" bestFit="1" customWidth="1"/>
    <col min="4" max="5" width="11.54296875" style="63" bestFit="1" customWidth="1"/>
    <col min="6" max="16384" width="11.453125" style="63"/>
  </cols>
  <sheetData>
    <row r="1" spans="1:16" ht="17">
      <c r="A1" s="61" t="str">
        <f>HLOOKUP(INDICE!$F$2,Nombres!$C$3:$D$636,91,FALSE)</f>
        <v xml:space="preserve">BBVA Group. Consolidated Income statement </v>
      </c>
      <c r="B1" s="62"/>
      <c r="C1" s="62"/>
      <c r="D1" s="62"/>
      <c r="E1" s="62"/>
    </row>
    <row r="2" spans="1:16" ht="19.5">
      <c r="A2" s="64"/>
      <c r="B2" s="62"/>
      <c r="C2" s="62"/>
      <c r="D2" s="62"/>
      <c r="E2" s="62"/>
    </row>
    <row r="3" spans="1:16" ht="17">
      <c r="A3" s="65" t="str">
        <f>HLOOKUP(INDICE!$F$2,Nombres!$C$3:$D$636,31,FALSE)</f>
        <v xml:space="preserve">Income statement  </v>
      </c>
      <c r="B3" s="66"/>
      <c r="C3" s="66"/>
      <c r="D3" s="66"/>
      <c r="E3" s="66"/>
    </row>
    <row r="4" spans="1:16">
      <c r="A4" s="67" t="str">
        <f>HLOOKUP(INDICE!$F$2,Nombres!$C$3:$D$636,32,FALSE)</f>
        <v>(Million euros)</v>
      </c>
      <c r="B4" s="62"/>
      <c r="C4" s="62"/>
      <c r="D4" s="62"/>
      <c r="E4" s="62"/>
    </row>
    <row r="5" spans="1:16">
      <c r="A5" s="68"/>
      <c r="B5" s="62"/>
      <c r="C5" s="62"/>
      <c r="D5" s="62"/>
      <c r="E5" s="62"/>
    </row>
    <row r="6" spans="1:16">
      <c r="A6" s="69"/>
      <c r="B6" s="239">
        <f>+España!B6</f>
        <v>2025</v>
      </c>
      <c r="C6" s="240"/>
      <c r="D6" s="240"/>
      <c r="E6" s="240"/>
    </row>
    <row r="7" spans="1:16">
      <c r="A7" s="69"/>
      <c r="B7" s="70" t="str">
        <f>+España!B7</f>
        <v>1Q</v>
      </c>
      <c r="C7" s="70" t="str">
        <f>+España!C7</f>
        <v>2Q</v>
      </c>
      <c r="D7" s="70" t="str">
        <f>+España!D7</f>
        <v>3Q</v>
      </c>
      <c r="E7" s="70" t="str">
        <f>+España!E7</f>
        <v>4Q</v>
      </c>
    </row>
    <row r="8" spans="1:16">
      <c r="A8" s="25" t="str">
        <f>HLOOKUP(INDICE!$F$2,Nombres!$C$3:$D$636,33,FALSE)</f>
        <v>Net interest income</v>
      </c>
      <c r="B8" s="25">
        <v>6398.4730000000072</v>
      </c>
      <c r="C8" s="71">
        <v>6208.2709999999797</v>
      </c>
      <c r="D8" s="71">
        <v>6639.570000000017</v>
      </c>
      <c r="E8" s="71">
        <v>7033.8079999999854</v>
      </c>
      <c r="H8" s="72"/>
      <c r="I8" s="72"/>
      <c r="J8" s="73"/>
      <c r="M8" s="73"/>
      <c r="N8" s="73"/>
      <c r="O8" s="73"/>
      <c r="P8" s="73"/>
    </row>
    <row r="9" spans="1:16">
      <c r="A9" s="17" t="str">
        <f>HLOOKUP(INDICE!$F$2,Nombres!$C$3:$D$636,34,FALSE)</f>
        <v>Net fees and commissions</v>
      </c>
      <c r="B9" s="74">
        <v>2059.8800000000006</v>
      </c>
      <c r="C9" s="74">
        <v>1950.6029999999994</v>
      </c>
      <c r="D9" s="74">
        <v>2060.2160000000008</v>
      </c>
      <c r="E9" s="74">
        <v>2144.6870000000013</v>
      </c>
      <c r="H9" s="72"/>
      <c r="I9" s="72"/>
      <c r="J9" s="73"/>
      <c r="M9" s="73"/>
      <c r="N9" s="73"/>
      <c r="O9" s="73"/>
      <c r="P9" s="73"/>
    </row>
    <row r="10" spans="1:16">
      <c r="A10" s="17" t="str">
        <f>HLOOKUP(INDICE!$F$2,Nombres!$C$3:$D$636,35,FALSE)</f>
        <v>Net trading income</v>
      </c>
      <c r="B10" s="74">
        <v>947.62300000000005</v>
      </c>
      <c r="C10" s="74">
        <v>483.75600000000031</v>
      </c>
      <c r="D10" s="74">
        <v>530.53499999999985</v>
      </c>
      <c r="E10" s="74">
        <v>694.15500000000054</v>
      </c>
      <c r="H10" s="72"/>
      <c r="I10" s="72"/>
      <c r="J10" s="73"/>
      <c r="M10" s="73"/>
      <c r="N10" s="73"/>
      <c r="O10" s="73"/>
      <c r="P10" s="73"/>
    </row>
    <row r="11" spans="1:16">
      <c r="A11" s="17" t="str">
        <f>HLOOKUP(INDICE!$F$2,Nombres!$C$3:$D$636,96,FALSE)</f>
        <v>Dividend income</v>
      </c>
      <c r="B11" s="74">
        <v>9.1499999999997517</v>
      </c>
      <c r="C11" s="74">
        <v>66.75299999999946</v>
      </c>
      <c r="D11" s="74">
        <v>3.5820000000013548</v>
      </c>
      <c r="E11" s="74">
        <v>43.466999999999082</v>
      </c>
      <c r="H11" s="72"/>
      <c r="I11" s="72"/>
      <c r="J11" s="73"/>
      <c r="M11" s="73"/>
      <c r="N11" s="73"/>
      <c r="O11" s="73"/>
      <c r="P11" s="73"/>
    </row>
    <row r="12" spans="1:16">
      <c r="A12" s="17" t="str">
        <f>HLOOKUP(INDICE!$F$2,Nombres!$C$3:$D$636,97,FALSE)</f>
        <v>Share of  profit/loss of invest. in subsidaries, joint ventures and associates</v>
      </c>
      <c r="B12" s="74">
        <v>9.3080000000000016</v>
      </c>
      <c r="C12" s="74">
        <v>20.484000000000005</v>
      </c>
      <c r="D12" s="74">
        <v>12.316000000000001</v>
      </c>
      <c r="E12" s="74">
        <v>19.747</v>
      </c>
      <c r="H12" s="72"/>
      <c r="I12" s="72"/>
      <c r="J12" s="73"/>
      <c r="M12" s="73"/>
      <c r="N12" s="73"/>
      <c r="O12" s="73"/>
      <c r="P12" s="73"/>
    </row>
    <row r="13" spans="1:16">
      <c r="A13" s="17" t="str">
        <f>HLOOKUP(INDICE!$F$2,Nombres!$C$3:$D$636,98,FALSE)</f>
        <v>Other products and expenses</v>
      </c>
      <c r="B13" s="74">
        <v>-100.13400000000011</v>
      </c>
      <c r="C13" s="74">
        <v>-20.160000000000089</v>
      </c>
      <c r="D13" s="74">
        <v>-144.02899999999994</v>
      </c>
      <c r="E13" s="74">
        <v>-141.35300000000007</v>
      </c>
      <c r="H13" s="72"/>
      <c r="I13" s="72"/>
      <c r="J13" s="73"/>
      <c r="M13" s="73"/>
      <c r="N13" s="73"/>
      <c r="O13" s="73"/>
      <c r="P13" s="73"/>
    </row>
    <row r="14" spans="1:16">
      <c r="A14" s="25" t="str">
        <f>HLOOKUP(INDICE!$F$2,Nombres!$C$3:$D$636,37,FALSE)</f>
        <v>Gross income</v>
      </c>
      <c r="B14" s="25">
        <f t="shared" ref="B14:E14" si="0">+SUM(B8:B13)</f>
        <v>9324.3000000000084</v>
      </c>
      <c r="C14" s="71">
        <f t="shared" si="0"/>
        <v>8709.7069999999785</v>
      </c>
      <c r="D14" s="71">
        <f t="shared" si="0"/>
        <v>9102.1900000000205</v>
      </c>
      <c r="E14" s="71">
        <f t="shared" si="0"/>
        <v>9794.5109999999841</v>
      </c>
      <c r="H14" s="72"/>
      <c r="I14" s="72"/>
      <c r="J14" s="73"/>
      <c r="M14" s="73"/>
      <c r="N14" s="73"/>
      <c r="O14" s="73"/>
      <c r="P14" s="73"/>
    </row>
    <row r="15" spans="1:16">
      <c r="A15" s="17" t="str">
        <f>HLOOKUP(INDICE!$F$2,Nombres!$C$3:$D$636,38,FALSE)</f>
        <v>Operating expenses</v>
      </c>
      <c r="B15" s="74">
        <v>-3562.2880000000005</v>
      </c>
      <c r="C15" s="74">
        <v>-3224.380000000001</v>
      </c>
      <c r="D15" s="74">
        <v>-3573.7799999999997</v>
      </c>
      <c r="E15" s="74">
        <v>-3971.3649999999998</v>
      </c>
      <c r="H15" s="72"/>
      <c r="I15" s="72"/>
      <c r="J15" s="73"/>
      <c r="M15" s="73"/>
      <c r="N15" s="73"/>
      <c r="O15" s="73"/>
      <c r="P15" s="73"/>
    </row>
    <row r="16" spans="1:16">
      <c r="A16" s="17" t="str">
        <f>HLOOKUP(INDICE!$F$2,Nombres!$C$3:$D$636,39,FALSE)</f>
        <v xml:space="preserve">  Administration expenses</v>
      </c>
      <c r="B16" s="74">
        <v>-3183.8660000000004</v>
      </c>
      <c r="C16" s="74">
        <v>-2854.0280000000012</v>
      </c>
      <c r="D16" s="74">
        <v>-3194.4299999999994</v>
      </c>
      <c r="E16" s="74">
        <v>-3578.672</v>
      </c>
      <c r="H16" s="72"/>
      <c r="I16" s="72"/>
      <c r="J16" s="73"/>
      <c r="M16" s="73"/>
      <c r="N16" s="73"/>
      <c r="O16" s="73"/>
      <c r="P16" s="73"/>
    </row>
    <row r="17" spans="1:16">
      <c r="A17" s="75" t="str">
        <f>HLOOKUP(INDICE!$F$2,Nombres!$C$3:$D$636,40,FALSE)</f>
        <v xml:space="preserve">  Personnel expenses</v>
      </c>
      <c r="B17" s="74">
        <v>-1900.8380000000004</v>
      </c>
      <c r="C17" s="74">
        <v>-1792.3770000000009</v>
      </c>
      <c r="D17" s="74">
        <v>-1898.657999999999</v>
      </c>
      <c r="E17" s="74">
        <v>-2180.8220000000001</v>
      </c>
      <c r="H17" s="72"/>
      <c r="I17" s="72"/>
      <c r="J17" s="73"/>
      <c r="M17" s="73"/>
      <c r="N17" s="73"/>
      <c r="O17" s="73"/>
      <c r="P17" s="73"/>
    </row>
    <row r="18" spans="1:16">
      <c r="A18" s="75" t="str">
        <f>HLOOKUP(INDICE!$F$2,Nombres!$C$3:$D$636,41,FALSE)</f>
        <v xml:space="preserve">  General and administrative expenses</v>
      </c>
      <c r="B18" s="74">
        <v>-1283.028</v>
      </c>
      <c r="C18" s="74">
        <v>-1061.6509999999998</v>
      </c>
      <c r="D18" s="74">
        <v>-1295.7720000000004</v>
      </c>
      <c r="E18" s="74">
        <v>-1397.8500000000001</v>
      </c>
      <c r="H18" s="72"/>
      <c r="I18" s="72"/>
      <c r="J18" s="73"/>
      <c r="M18" s="73"/>
      <c r="N18" s="73"/>
      <c r="O18" s="73"/>
      <c r="P18" s="73"/>
    </row>
    <row r="19" spans="1:16">
      <c r="A19" s="17" t="str">
        <f>HLOOKUP(INDICE!$F$2,Nombres!$C$3:$D$636,42,FALSE)</f>
        <v xml:space="preserve">  Depreciation</v>
      </c>
      <c r="B19" s="74">
        <v>-378.42200000000003</v>
      </c>
      <c r="C19" s="74">
        <v>-370.35199999999998</v>
      </c>
      <c r="D19" s="74">
        <v>-379.35000000000008</v>
      </c>
      <c r="E19" s="74">
        <v>-392.69299999999998</v>
      </c>
      <c r="H19" s="72"/>
      <c r="I19" s="72"/>
      <c r="J19" s="73"/>
      <c r="M19" s="73"/>
      <c r="N19" s="73"/>
      <c r="O19" s="73"/>
      <c r="P19" s="73"/>
    </row>
    <row r="20" spans="1:16">
      <c r="A20" s="25" t="str">
        <f>HLOOKUP(INDICE!$F$2,Nombres!$C$3:$D$636,43,FALSE)</f>
        <v>Operating income</v>
      </c>
      <c r="B20" s="25">
        <f t="shared" ref="B20:E20" si="1">+B14+B15</f>
        <v>5762.0120000000079</v>
      </c>
      <c r="C20" s="71">
        <f t="shared" si="1"/>
        <v>5485.3269999999775</v>
      </c>
      <c r="D20" s="71">
        <f t="shared" si="1"/>
        <v>5528.4100000000208</v>
      </c>
      <c r="E20" s="71">
        <f t="shared" si="1"/>
        <v>5823.1459999999843</v>
      </c>
      <c r="H20" s="72"/>
      <c r="I20" s="72"/>
      <c r="J20" s="73"/>
      <c r="M20" s="73"/>
      <c r="N20" s="73"/>
      <c r="O20" s="73"/>
      <c r="P20" s="73"/>
    </row>
    <row r="21" spans="1:16">
      <c r="A21" s="17" t="str">
        <f>HLOOKUP(INDICE!$F$2,Nombres!$C$3:$D$636,44,FALSE)</f>
        <v>Impaiment on financial assets not measured at fair value through profit or loss</v>
      </c>
      <c r="B21" s="74">
        <v>-1384.9639999999993</v>
      </c>
      <c r="C21" s="74">
        <v>-1376.5130000000011</v>
      </c>
      <c r="D21" s="74">
        <v>-1566.7639999999999</v>
      </c>
      <c r="E21" s="74">
        <v>-1744.7279999999985</v>
      </c>
      <c r="H21" s="72"/>
      <c r="I21" s="72"/>
      <c r="J21" s="73"/>
      <c r="M21" s="73"/>
      <c r="N21" s="73"/>
      <c r="O21" s="73"/>
      <c r="P21" s="73"/>
    </row>
    <row r="22" spans="1:16">
      <c r="A22" s="17" t="str">
        <f>HLOOKUP(INDICE!$F$2,Nombres!$C$3:$D$636,247,FALSE)</f>
        <v>Provisions or reversal of provisions</v>
      </c>
      <c r="B22" s="74">
        <v>-50.648999999999994</v>
      </c>
      <c r="C22" s="74">
        <v>-82.491000000000014</v>
      </c>
      <c r="D22" s="74">
        <v>-99.388999999999967</v>
      </c>
      <c r="E22" s="74">
        <v>-140.47399999999993</v>
      </c>
      <c r="H22" s="72"/>
      <c r="I22" s="72"/>
      <c r="J22" s="73"/>
      <c r="M22" s="73"/>
      <c r="N22" s="73"/>
      <c r="O22" s="73"/>
      <c r="P22" s="73"/>
    </row>
    <row r="23" spans="1:16">
      <c r="A23" s="17" t="str">
        <f>HLOOKUP(INDICE!$F$2,Nombres!$C$3:$D$636,248,FALSE)</f>
        <v>Other results</v>
      </c>
      <c r="B23" s="74">
        <v>21.757999999999992</v>
      </c>
      <c r="C23" s="74">
        <v>49.789000000000122</v>
      </c>
      <c r="D23" s="74">
        <v>5.812999999999982</v>
      </c>
      <c r="E23" s="74">
        <v>-3.7060000000002349</v>
      </c>
      <c r="H23" s="72"/>
      <c r="I23" s="72"/>
      <c r="J23" s="73"/>
      <c r="M23" s="73"/>
      <c r="N23" s="73"/>
      <c r="O23" s="73"/>
      <c r="P23" s="73"/>
    </row>
    <row r="24" spans="1:16">
      <c r="A24" s="25" t="str">
        <f>HLOOKUP(INDICE!$F$2,Nombres!$C$3:$D$636,46,FALSE)</f>
        <v>Profit/(loss) before tax</v>
      </c>
      <c r="B24" s="71">
        <f t="shared" ref="B24:E24" si="2">+B20+B21+B22+B23</f>
        <v>4348.1570000000083</v>
      </c>
      <c r="C24" s="71">
        <f t="shared" si="2"/>
        <v>4076.1119999999769</v>
      </c>
      <c r="D24" s="71">
        <f t="shared" si="2"/>
        <v>3868.0700000000206</v>
      </c>
      <c r="E24" s="71">
        <f t="shared" si="2"/>
        <v>3934.2379999999857</v>
      </c>
      <c r="H24" s="72"/>
      <c r="I24" s="72"/>
      <c r="J24" s="73"/>
      <c r="M24" s="73"/>
      <c r="N24" s="73"/>
      <c r="O24" s="73"/>
      <c r="P24" s="73"/>
    </row>
    <row r="25" spans="1:16">
      <c r="A25" s="17" t="str">
        <f>HLOOKUP(INDICE!$F$2,Nombres!$C$3:$D$636,47,FALSE)</f>
        <v>Income tax</v>
      </c>
      <c r="B25" s="74">
        <v>-1465.7639999999999</v>
      </c>
      <c r="C25" s="74">
        <v>-1160.0809999769997</v>
      </c>
      <c r="D25" s="74">
        <v>-1205.6759999970004</v>
      </c>
      <c r="E25" s="74">
        <v>-1268.844999996001</v>
      </c>
      <c r="H25" s="72"/>
      <c r="I25" s="72"/>
      <c r="J25" s="73"/>
      <c r="M25" s="73"/>
      <c r="N25" s="73"/>
      <c r="O25" s="73"/>
      <c r="P25" s="73"/>
    </row>
    <row r="26" spans="1:16">
      <c r="A26" s="25" t="str">
        <f>HLOOKUP(INDICE!$F$2,Nombres!$C$3:$D$636,48,FALSE)</f>
        <v>Profit/(loss) for the year</v>
      </c>
      <c r="B26" s="71">
        <f t="shared" ref="B26:E26" si="3">+B24+B25</f>
        <v>2882.3930000000082</v>
      </c>
      <c r="C26" s="71">
        <f t="shared" si="3"/>
        <v>2916.0310000229774</v>
      </c>
      <c r="D26" s="71">
        <f t="shared" si="3"/>
        <v>2662.3940000030202</v>
      </c>
      <c r="E26" s="71">
        <f t="shared" si="3"/>
        <v>2665.3930000039845</v>
      </c>
      <c r="H26" s="72"/>
      <c r="I26" s="72"/>
      <c r="J26" s="73"/>
      <c r="M26" s="73"/>
      <c r="N26" s="73"/>
      <c r="O26" s="73"/>
      <c r="P26" s="73"/>
    </row>
    <row r="27" spans="1:16">
      <c r="A27" s="17" t="str">
        <f>HLOOKUP(INDICE!$F$2,Nombres!$C$3:$D$636,49,FALSE)</f>
        <v>Non-controlling interests</v>
      </c>
      <c r="B27" s="74">
        <v>-184.33699995717441</v>
      </c>
      <c r="C27" s="74">
        <v>-166.85599996322841</v>
      </c>
      <c r="D27" s="74">
        <v>-131.83999996214646</v>
      </c>
      <c r="E27" s="74">
        <v>-132.09299994900957</v>
      </c>
      <c r="H27" s="72"/>
      <c r="I27" s="72"/>
      <c r="J27" s="73"/>
      <c r="M27" s="73"/>
      <c r="N27" s="73"/>
      <c r="O27" s="73"/>
      <c r="P27" s="73"/>
    </row>
    <row r="28" spans="1:16">
      <c r="A28" s="19" t="str">
        <f>HLOOKUP(INDICE!$F$2,Nombres!$C$3:$D$636,50,FALSE)</f>
        <v>Net attributable profit</v>
      </c>
      <c r="B28" s="19">
        <f t="shared" ref="B28:E28" si="4">+B26+B27</f>
        <v>2698.0560000428336</v>
      </c>
      <c r="C28" s="19">
        <f t="shared" si="4"/>
        <v>2749.175000059749</v>
      </c>
      <c r="D28" s="19">
        <f t="shared" si="4"/>
        <v>2530.5540000408737</v>
      </c>
      <c r="E28" s="19">
        <f t="shared" si="4"/>
        <v>2533.300000054975</v>
      </c>
      <c r="H28" s="72"/>
      <c r="I28" s="72"/>
      <c r="J28" s="73"/>
      <c r="K28" s="72"/>
      <c r="L28" s="72"/>
      <c r="M28" s="73"/>
      <c r="N28" s="73"/>
      <c r="O28" s="73"/>
      <c r="P28" s="73"/>
    </row>
    <row r="29" spans="1:16">
      <c r="B29" s="76"/>
      <c r="C29" s="76"/>
      <c r="D29" s="76"/>
      <c r="E29" s="76"/>
    </row>
    <row r="30" spans="1:16" ht="22.5" customHeight="1">
      <c r="A30" s="17"/>
      <c r="B30" s="76">
        <v>0</v>
      </c>
      <c r="C30" s="76">
        <v>0</v>
      </c>
      <c r="D30" s="76">
        <v>0</v>
      </c>
      <c r="E30" s="76">
        <v>0</v>
      </c>
    </row>
    <row r="31" spans="1:16" ht="15" customHeight="1">
      <c r="A31" s="238"/>
      <c r="B31" s="238"/>
      <c r="C31" s="238"/>
      <c r="D31" s="238"/>
      <c r="E31" s="238"/>
    </row>
    <row r="32" spans="1:16" ht="15" customHeight="1">
      <c r="A32" s="238"/>
      <c r="B32" s="238"/>
      <c r="C32" s="238"/>
      <c r="D32" s="238"/>
      <c r="E32" s="238"/>
    </row>
    <row r="33" spans="1:5">
      <c r="A33" s="238"/>
      <c r="B33" s="238"/>
      <c r="C33" s="238"/>
      <c r="D33" s="238"/>
      <c r="E33" s="238"/>
    </row>
    <row r="34" spans="1:5">
      <c r="A34" s="17"/>
      <c r="B34" s="78"/>
      <c r="C34" s="77"/>
      <c r="D34" s="77"/>
      <c r="E34" s="77"/>
    </row>
    <row r="35" spans="1:5">
      <c r="B35" s="79"/>
      <c r="C35" s="79"/>
      <c r="D35" s="79"/>
      <c r="E35" s="79"/>
    </row>
    <row r="36" spans="1:5" ht="15" customHeight="1">
      <c r="A36" s="238"/>
      <c r="B36" s="238"/>
      <c r="C36" s="238"/>
      <c r="D36" s="238"/>
      <c r="E36" s="238"/>
    </row>
    <row r="37" spans="1:5" ht="15" customHeight="1">
      <c r="A37" s="238"/>
      <c r="B37" s="238"/>
      <c r="C37" s="238"/>
      <c r="D37" s="238"/>
      <c r="E37" s="238"/>
    </row>
    <row r="38" spans="1:5" ht="15" customHeight="1">
      <c r="A38" s="238"/>
      <c r="B38" s="238"/>
      <c r="C38" s="238"/>
      <c r="D38" s="238"/>
      <c r="E38" s="238"/>
    </row>
    <row r="39" spans="1:5" ht="15" customHeight="1">
      <c r="A39" s="238"/>
      <c r="B39" s="238"/>
      <c r="C39" s="238"/>
      <c r="D39" s="238"/>
      <c r="E39" s="238"/>
    </row>
    <row r="40" spans="1:5" ht="15" customHeight="1">
      <c r="A40" s="238"/>
      <c r="B40" s="238"/>
      <c r="C40" s="238"/>
      <c r="D40" s="238"/>
      <c r="E40" s="238"/>
    </row>
    <row r="41" spans="1:5" ht="15" customHeight="1">
      <c r="A41" s="238"/>
      <c r="B41" s="238"/>
      <c r="C41" s="238"/>
      <c r="D41" s="238"/>
      <c r="E41" s="238"/>
    </row>
    <row r="42" spans="1:5" ht="15" customHeight="1">
      <c r="A42" s="238"/>
      <c r="B42" s="238"/>
      <c r="C42" s="238"/>
      <c r="D42" s="238"/>
      <c r="E42" s="238"/>
    </row>
    <row r="43" spans="1:5" ht="15" customHeight="1">
      <c r="A43" s="238"/>
      <c r="B43" s="238"/>
      <c r="C43" s="238"/>
      <c r="D43" s="238"/>
      <c r="E43" s="238"/>
    </row>
    <row r="44" spans="1:5" ht="15" customHeight="1">
      <c r="A44" s="238"/>
      <c r="B44" s="238"/>
      <c r="C44" s="238"/>
      <c r="D44" s="238"/>
      <c r="E44" s="238"/>
    </row>
    <row r="45" spans="1:5" ht="15" customHeight="1">
      <c r="A45" s="238"/>
      <c r="B45" s="238"/>
      <c r="C45" s="238"/>
      <c r="D45" s="238"/>
      <c r="E45" s="238"/>
    </row>
    <row r="46" spans="1:5" ht="15" customHeight="1">
      <c r="A46" s="238"/>
      <c r="B46" s="238"/>
      <c r="C46" s="238"/>
      <c r="D46" s="238"/>
      <c r="E46" s="238"/>
    </row>
    <row r="47" spans="1:5" ht="15" customHeight="1">
      <c r="A47" s="238"/>
      <c r="B47" s="238"/>
      <c r="C47" s="238"/>
      <c r="D47" s="238"/>
      <c r="E47" s="238"/>
    </row>
    <row r="48" spans="1:5" ht="15" customHeight="1">
      <c r="A48" s="238"/>
      <c r="B48" s="238"/>
      <c r="C48" s="238"/>
      <c r="D48" s="238"/>
      <c r="E48" s="238"/>
    </row>
    <row r="49" spans="1:5" ht="15" customHeight="1">
      <c r="A49" s="238"/>
      <c r="B49" s="238"/>
      <c r="C49" s="238"/>
      <c r="D49" s="238"/>
      <c r="E49" s="238"/>
    </row>
    <row r="50" spans="1:5" ht="15" customHeight="1">
      <c r="A50" s="238"/>
      <c r="B50" s="238"/>
      <c r="C50" s="238"/>
      <c r="D50" s="238"/>
      <c r="E50" s="238"/>
    </row>
    <row r="51" spans="1:5" ht="15" customHeight="1">
      <c r="A51" s="238"/>
      <c r="B51" s="238"/>
      <c r="C51" s="238"/>
      <c r="D51" s="238"/>
      <c r="E51" s="238"/>
    </row>
    <row r="52" spans="1:5" ht="15" customHeight="1">
      <c r="A52" s="238"/>
      <c r="B52" s="238"/>
      <c r="C52" s="238"/>
      <c r="D52" s="238"/>
      <c r="E52" s="238"/>
    </row>
    <row r="53" spans="1:5" ht="15" customHeight="1">
      <c r="A53" s="238"/>
      <c r="B53" s="238"/>
      <c r="C53" s="238"/>
      <c r="D53" s="238"/>
      <c r="E53" s="238"/>
    </row>
    <row r="54" spans="1:5" ht="15" customHeight="1">
      <c r="A54" s="238"/>
      <c r="B54" s="238"/>
      <c r="C54" s="238"/>
      <c r="D54" s="238"/>
      <c r="E54" s="238"/>
    </row>
    <row r="55" spans="1:5" ht="15" customHeight="1">
      <c r="A55" s="238"/>
      <c r="B55" s="238"/>
      <c r="C55" s="238"/>
      <c r="D55" s="238"/>
      <c r="E55" s="238"/>
    </row>
    <row r="56" spans="1:5" ht="15" customHeight="1">
      <c r="A56" s="238"/>
      <c r="B56" s="238"/>
      <c r="C56" s="238"/>
      <c r="D56" s="238"/>
      <c r="E56" s="238"/>
    </row>
    <row r="57" spans="1:5" ht="15" customHeight="1">
      <c r="A57" s="238"/>
      <c r="B57" s="238"/>
      <c r="C57" s="238"/>
      <c r="D57" s="238"/>
      <c r="E57" s="238"/>
    </row>
    <row r="58" spans="1:5" ht="15" customHeight="1">
      <c r="A58" s="238"/>
      <c r="B58" s="238"/>
      <c r="C58" s="238"/>
      <c r="D58" s="238"/>
      <c r="E58" s="238"/>
    </row>
    <row r="59" spans="1:5" ht="15" customHeight="1">
      <c r="A59" s="238"/>
      <c r="B59" s="238"/>
      <c r="C59" s="238"/>
      <c r="D59" s="238"/>
      <c r="E59" s="238"/>
    </row>
    <row r="60" spans="1:5" ht="15" customHeight="1">
      <c r="A60" s="238"/>
      <c r="B60" s="238"/>
      <c r="C60" s="238"/>
      <c r="D60" s="238"/>
      <c r="E60" s="238"/>
    </row>
    <row r="61" spans="1:5" ht="15" customHeight="1">
      <c r="A61" s="238"/>
      <c r="B61" s="238"/>
      <c r="C61" s="238"/>
      <c r="D61" s="238"/>
      <c r="E61" s="238"/>
    </row>
    <row r="62" spans="1:5" ht="15" customHeight="1">
      <c r="A62" s="238"/>
      <c r="B62" s="238"/>
      <c r="C62" s="238"/>
      <c r="D62" s="238"/>
      <c r="E62" s="238"/>
    </row>
    <row r="63" spans="1:5" ht="15" customHeight="1">
      <c r="A63" s="238"/>
      <c r="B63" s="238"/>
      <c r="C63" s="238"/>
      <c r="D63" s="238"/>
      <c r="E63" s="238"/>
    </row>
    <row r="64" spans="1:5" ht="15" customHeight="1">
      <c r="A64" s="238"/>
      <c r="B64" s="238"/>
      <c r="C64" s="238"/>
      <c r="D64" s="238"/>
      <c r="E64" s="238"/>
    </row>
    <row r="65" spans="1:5" ht="15" customHeight="1">
      <c r="A65" s="238"/>
      <c r="B65" s="238"/>
      <c r="C65" s="238"/>
      <c r="D65" s="238"/>
      <c r="E65" s="238"/>
    </row>
    <row r="66" spans="1:5" ht="15" customHeight="1">
      <c r="A66" s="238"/>
      <c r="B66" s="238"/>
      <c r="C66" s="238"/>
      <c r="D66" s="238"/>
      <c r="E66" s="238"/>
    </row>
    <row r="67" spans="1:5" ht="15" customHeight="1">
      <c r="A67" s="238"/>
      <c r="B67" s="238"/>
      <c r="C67" s="238"/>
      <c r="D67" s="238"/>
      <c r="E67" s="238"/>
    </row>
    <row r="68" spans="1:5" ht="15" customHeight="1">
      <c r="A68" s="238"/>
      <c r="B68" s="238"/>
      <c r="C68" s="238"/>
      <c r="D68" s="238"/>
      <c r="E68" s="238"/>
    </row>
    <row r="69" spans="1:5" ht="15" customHeight="1">
      <c r="A69" s="238"/>
      <c r="B69" s="238"/>
      <c r="C69" s="238"/>
      <c r="D69" s="238"/>
      <c r="E69" s="238"/>
    </row>
    <row r="70" spans="1:5" ht="15" customHeight="1">
      <c r="A70" s="238"/>
      <c r="B70" s="238"/>
      <c r="C70" s="238"/>
      <c r="D70" s="238"/>
      <c r="E70" s="238"/>
    </row>
    <row r="71" spans="1:5" ht="15" customHeight="1">
      <c r="A71" s="238"/>
      <c r="B71" s="238"/>
      <c r="C71" s="238"/>
      <c r="D71" s="238"/>
      <c r="E71" s="238"/>
    </row>
    <row r="72" spans="1:5" ht="15" customHeight="1">
      <c r="A72" s="238"/>
      <c r="B72" s="238"/>
      <c r="C72" s="238"/>
      <c r="D72" s="238"/>
      <c r="E72" s="238"/>
    </row>
    <row r="81" spans="1:1">
      <c r="A81"/>
    </row>
    <row r="995" spans="1:1">
      <c r="A995" s="63" t="s">
        <v>555</v>
      </c>
    </row>
  </sheetData>
  <mergeCells count="41">
    <mergeCell ref="B6:E6"/>
    <mergeCell ref="A31:E31"/>
    <mergeCell ref="A32:E32"/>
    <mergeCell ref="A33:E33"/>
    <mergeCell ref="A49:E49"/>
    <mergeCell ref="A65:E65"/>
    <mergeCell ref="A66:E66"/>
    <mergeCell ref="A36:E36"/>
    <mergeCell ref="A37:E37"/>
    <mergeCell ref="A38:E38"/>
    <mergeCell ref="A39:E39"/>
    <mergeCell ref="A40:E40"/>
    <mergeCell ref="A41:E41"/>
    <mergeCell ref="A42:E42"/>
    <mergeCell ref="A43:E43"/>
    <mergeCell ref="A44:E44"/>
    <mergeCell ref="A45:E45"/>
    <mergeCell ref="A46:E46"/>
    <mergeCell ref="A47:E47"/>
    <mergeCell ref="A48:E48"/>
    <mergeCell ref="A61:E61"/>
    <mergeCell ref="A50:E50"/>
    <mergeCell ref="A51:E51"/>
    <mergeCell ref="A52:E52"/>
    <mergeCell ref="A53:E53"/>
    <mergeCell ref="A54:E54"/>
    <mergeCell ref="A55:E55"/>
    <mergeCell ref="A56:E56"/>
    <mergeCell ref="A57:E57"/>
    <mergeCell ref="A58:E58"/>
    <mergeCell ref="A59:E59"/>
    <mergeCell ref="A60:E60"/>
    <mergeCell ref="A70:E70"/>
    <mergeCell ref="A71:E71"/>
    <mergeCell ref="A72:E72"/>
    <mergeCell ref="A62:E62"/>
    <mergeCell ref="A63:E63"/>
    <mergeCell ref="A64:E64"/>
    <mergeCell ref="A67:E67"/>
    <mergeCell ref="A68:E68"/>
    <mergeCell ref="A69:E69"/>
  </mergeCells>
  <conditionalFormatting sqref="B29:E30">
    <cfRule type="cellIs" dxfId="20" priority="21" operator="notBetween">
      <formula>0.5</formula>
      <formula>-0.5</formula>
    </cfRule>
  </conditionalFormatting>
  <conditionalFormatting sqref="B34:E35">
    <cfRule type="cellIs" dxfId="19" priority="44" operator="notBetween">
      <formula>0.4</formula>
      <formula>-0.4</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XEZ1000"/>
  <sheetViews>
    <sheetView showGridLines="0" zoomScale="90" zoomScaleNormal="90" workbookViewId="0">
      <selection activeCell="B14" sqref="B14"/>
    </sheetView>
  </sheetViews>
  <sheetFormatPr baseColWidth="10" defaultColWidth="11.453125" defaultRowHeight="14.5"/>
  <cols>
    <col min="1" max="1" width="86.453125" style="63" customWidth="1"/>
    <col min="2" max="16384" width="11.453125" style="63"/>
  </cols>
  <sheetData>
    <row r="1" spans="1:15" ht="17">
      <c r="A1" s="61" t="str">
        <f>HLOOKUP(INDICE!$F$2,Nombres!$C$3:$D$636,104,FALSE)</f>
        <v>BBVA Group. Consolidated balance sheet</v>
      </c>
      <c r="B1" s="62"/>
      <c r="C1" s="62"/>
      <c r="D1" s="62"/>
      <c r="E1" s="62"/>
    </row>
    <row r="2" spans="1:15" ht="19.5">
      <c r="A2" s="64"/>
      <c r="B2" s="62"/>
      <c r="C2" s="62"/>
      <c r="D2" s="62"/>
      <c r="E2" s="62"/>
    </row>
    <row r="3" spans="1:15" ht="17">
      <c r="A3" s="65" t="str">
        <f>HLOOKUP(INDICE!$F$2,Nombres!$C$3:$D$636,51,FALSE)</f>
        <v>Balance sheets</v>
      </c>
      <c r="B3" s="66"/>
      <c r="C3" s="66"/>
      <c r="D3" s="66"/>
      <c r="E3" s="66"/>
    </row>
    <row r="4" spans="1:15">
      <c r="A4" s="67" t="str">
        <f>HLOOKUP(INDICE!$F$2,Nombres!$C$3:$D$636,32,FALSE)</f>
        <v>(Million euros)</v>
      </c>
      <c r="B4" s="62"/>
      <c r="C4" s="80"/>
      <c r="D4" s="80"/>
      <c r="E4" s="80"/>
    </row>
    <row r="5" spans="1:15">
      <c r="A5" s="62"/>
      <c r="B5" s="81">
        <f>+España!B32</f>
        <v>45747</v>
      </c>
      <c r="C5" s="81">
        <f>+España!C32</f>
        <v>45838</v>
      </c>
      <c r="D5" s="81">
        <f>+España!D32</f>
        <v>45930</v>
      </c>
      <c r="E5" s="81">
        <f>+España!E32</f>
        <v>46022</v>
      </c>
    </row>
    <row r="6" spans="1:15">
      <c r="A6" s="17" t="str">
        <f>HLOOKUP(INDICE!$F$2,Nombres!$C$3:$D$636,52,FALSE)</f>
        <v>Cash, cash balances at central banks and other demand deposits</v>
      </c>
      <c r="B6" s="74">
        <v>50405.86</v>
      </c>
      <c r="C6" s="74">
        <v>40017.243000000002</v>
      </c>
      <c r="D6" s="74">
        <v>57124.74</v>
      </c>
      <c r="E6" s="74">
        <v>58837.097999999998</v>
      </c>
      <c r="F6" s="72"/>
      <c r="G6" s="72"/>
      <c r="K6" s="72"/>
      <c r="L6" s="72"/>
      <c r="M6" s="72"/>
      <c r="N6" s="72"/>
      <c r="O6" s="72"/>
    </row>
    <row r="7" spans="1:15">
      <c r="A7" s="17" t="str">
        <f>HLOOKUP(INDICE!$F$2,Nombres!$C$3:$D$636,131,FALSE)</f>
        <v>Financial assets held for trading</v>
      </c>
      <c r="B7" s="74">
        <v>101716.47500000001</v>
      </c>
      <c r="C7" s="74">
        <v>106396.192</v>
      </c>
      <c r="D7" s="74">
        <v>111037.323</v>
      </c>
      <c r="E7" s="74">
        <v>123184.902</v>
      </c>
      <c r="F7" s="72"/>
      <c r="G7" s="72"/>
      <c r="K7" s="72"/>
      <c r="L7" s="72"/>
      <c r="M7" s="72"/>
      <c r="N7" s="72"/>
      <c r="O7" s="72"/>
    </row>
    <row r="8" spans="1:15">
      <c r="A8" s="17" t="str">
        <f>HLOOKUP(INDICE!$F$2,Nombres!$C$3:$D$636,132,FALSE)</f>
        <v>Non-trading financial assets mandatorily at fair value through profit or loss</v>
      </c>
      <c r="B8" s="74">
        <v>10570.025</v>
      </c>
      <c r="C8" s="74">
        <v>10840.717000000001</v>
      </c>
      <c r="D8" s="74">
        <v>10844.925999999999</v>
      </c>
      <c r="E8" s="74">
        <v>11271.686</v>
      </c>
      <c r="F8" s="72"/>
      <c r="G8" s="72"/>
      <c r="K8" s="72"/>
      <c r="L8" s="72"/>
      <c r="M8" s="72"/>
      <c r="N8" s="72"/>
      <c r="O8" s="72"/>
    </row>
    <row r="9" spans="1:15">
      <c r="A9" s="17" t="str">
        <f>HLOOKUP(INDICE!$F$2,Nombres!$C$3:$D$636,133,FALSE)</f>
        <v>Financial assets designated at fair value through profit or loss</v>
      </c>
      <c r="B9" s="74">
        <v>928.85299999999995</v>
      </c>
      <c r="C9" s="74">
        <v>979.63099999999997</v>
      </c>
      <c r="D9" s="74">
        <v>941.98299999999995</v>
      </c>
      <c r="E9" s="74">
        <v>1006.393</v>
      </c>
      <c r="F9" s="72"/>
      <c r="G9" s="72"/>
      <c r="K9" s="72"/>
      <c r="L9" s="72"/>
      <c r="M9" s="72"/>
      <c r="N9" s="72"/>
      <c r="O9" s="72"/>
    </row>
    <row r="10" spans="1:15">
      <c r="A10" s="17" t="str">
        <f>HLOOKUP(INDICE!$F$2,Nombres!$C$3:$D$636,134,FALSE)</f>
        <v>Financial assets at fair value through accumulated other comprehensive income</v>
      </c>
      <c r="B10" s="74">
        <v>59718.362999999998</v>
      </c>
      <c r="C10" s="74">
        <v>58182.307999999997</v>
      </c>
      <c r="D10" s="74">
        <v>59562.09</v>
      </c>
      <c r="E10" s="74">
        <v>58809.328000000001</v>
      </c>
      <c r="F10" s="72"/>
      <c r="G10" s="72"/>
      <c r="K10" s="72"/>
      <c r="L10" s="72"/>
      <c r="M10" s="72"/>
      <c r="N10" s="72"/>
      <c r="O10" s="72"/>
    </row>
    <row r="11" spans="1:15">
      <c r="A11" s="17" t="str">
        <f>HLOOKUP(INDICE!$F$2,Nombres!$C$3:$D$636,135,FALSE)</f>
        <v>Financial assets at amortized cost</v>
      </c>
      <c r="B11" s="74">
        <v>512434.21600000001</v>
      </c>
      <c r="C11" s="74">
        <v>523662.04199999996</v>
      </c>
      <c r="D11" s="74">
        <v>536003.32000000007</v>
      </c>
      <c r="E11" s="74">
        <v>568892.55099999998</v>
      </c>
      <c r="F11" s="72"/>
      <c r="G11" s="72"/>
      <c r="K11" s="72"/>
      <c r="L11" s="72"/>
      <c r="M11" s="72"/>
      <c r="N11" s="72"/>
      <c r="O11" s="72"/>
    </row>
    <row r="12" spans="1:15">
      <c r="A12" s="82" t="str">
        <f>HLOOKUP(INDICE!$F$2,Nombres!$C$3:$D$636,136,FALSE)</f>
        <v xml:space="preserve">. Loans and advances to central banks and credit institutions </v>
      </c>
      <c r="B12" s="83">
        <v>32196.530000000002</v>
      </c>
      <c r="C12" s="83">
        <v>33075.485999999997</v>
      </c>
      <c r="D12" s="83">
        <v>32815.296000000002</v>
      </c>
      <c r="E12" s="83">
        <v>35112.506999999998</v>
      </c>
      <c r="F12" s="72"/>
      <c r="G12" s="72"/>
      <c r="K12" s="72"/>
      <c r="L12" s="72"/>
      <c r="M12" s="72"/>
      <c r="N12" s="72"/>
      <c r="O12" s="72"/>
    </row>
    <row r="13" spans="1:15">
      <c r="A13" s="82" t="str">
        <f>HLOOKUP(INDICE!$F$2,Nombres!$C$3:$D$636,137,FALSE)</f>
        <v>. Loans and advances to customers</v>
      </c>
      <c r="B13" s="83">
        <v>417265.571</v>
      </c>
      <c r="C13" s="83">
        <v>426663.36599999998</v>
      </c>
      <c r="D13" s="83">
        <v>436164.99900000001</v>
      </c>
      <c r="E13" s="83">
        <v>460400.65899999999</v>
      </c>
      <c r="F13" s="72"/>
      <c r="G13" s="72"/>
      <c r="K13" s="72"/>
      <c r="L13" s="72"/>
      <c r="M13" s="72"/>
      <c r="N13" s="72"/>
      <c r="O13" s="72"/>
    </row>
    <row r="14" spans="1:15">
      <c r="A14" s="82" t="str">
        <f>HLOOKUP(INDICE!$F$2,Nombres!$C$3:$D$636,138,FALSE)</f>
        <v>. Debt securities</v>
      </c>
      <c r="B14" s="83">
        <v>62972.114999999998</v>
      </c>
      <c r="C14" s="83">
        <v>63923.19</v>
      </c>
      <c r="D14" s="83">
        <v>67023.024999999994</v>
      </c>
      <c r="E14" s="83">
        <v>73379.384999999995</v>
      </c>
      <c r="F14" s="72"/>
      <c r="G14" s="72"/>
      <c r="K14" s="72"/>
      <c r="L14" s="72"/>
      <c r="M14" s="72"/>
      <c r="N14" s="72"/>
      <c r="O14" s="72"/>
    </row>
    <row r="15" spans="1:15" hidden="1">
      <c r="A15" s="17" t="str">
        <f>HLOOKUP(INDICE!$F$2,Nombres!$C$3:$D$636,139,FALSE)</f>
        <v>Held-to-maturity investments</v>
      </c>
      <c r="B15" s="84"/>
      <c r="C15" s="84"/>
      <c r="D15" s="84"/>
      <c r="E15" s="84"/>
      <c r="F15" s="72"/>
      <c r="G15" s="72"/>
      <c r="K15" s="72"/>
      <c r="L15" s="72"/>
      <c r="M15" s="72"/>
      <c r="N15" s="72"/>
      <c r="O15" s="72"/>
    </row>
    <row r="16" spans="1:15">
      <c r="A16" s="17" t="str">
        <f>HLOOKUP(INDICE!$F$2,Nombres!$C$3:$D$636,140,FALSE)</f>
        <v>Investments in subsidiaries, joint ventures and associates</v>
      </c>
      <c r="B16" s="74">
        <v>981.13699999999994</v>
      </c>
      <c r="C16" s="74">
        <v>997.928</v>
      </c>
      <c r="D16" s="74">
        <v>1006.066</v>
      </c>
      <c r="E16" s="74">
        <v>993.53399999999999</v>
      </c>
      <c r="F16" s="72"/>
      <c r="G16" s="72"/>
      <c r="K16" s="72"/>
      <c r="L16" s="72"/>
      <c r="M16" s="72"/>
      <c r="N16" s="72"/>
      <c r="O16" s="72"/>
    </row>
    <row r="17" spans="1:16380">
      <c r="A17" s="17" t="str">
        <f>HLOOKUP(INDICE!$F$2,Nombres!$C$3:$D$636,56,FALSE)</f>
        <v>Tangible assets</v>
      </c>
      <c r="B17" s="74">
        <v>9529.7690000000002</v>
      </c>
      <c r="C17" s="74">
        <v>9212.7630000000008</v>
      </c>
      <c r="D17" s="74">
        <v>9253.009</v>
      </c>
      <c r="E17" s="74">
        <v>9481.69</v>
      </c>
      <c r="F17" s="72"/>
      <c r="G17" s="72"/>
      <c r="K17" s="72"/>
      <c r="L17" s="72"/>
      <c r="M17" s="72"/>
      <c r="N17" s="72"/>
      <c r="O17" s="72"/>
    </row>
    <row r="18" spans="1:16380">
      <c r="A18" s="17" t="str">
        <f>HLOOKUP(INDICE!$F$2,Nombres!$C$3:$D$636,141,FALSE)</f>
        <v>Intangible assets</v>
      </c>
      <c r="B18" s="74">
        <v>2492.0810000000001</v>
      </c>
      <c r="C18" s="74">
        <v>2563.0949999999998</v>
      </c>
      <c r="D18" s="74">
        <v>2666.7240000000002</v>
      </c>
      <c r="E18" s="74">
        <v>2855.82</v>
      </c>
      <c r="F18" s="72"/>
      <c r="G18" s="72"/>
      <c r="K18" s="72"/>
      <c r="L18" s="72"/>
      <c r="M18" s="72"/>
      <c r="N18" s="72"/>
      <c r="O18" s="72"/>
    </row>
    <row r="19" spans="1:16380">
      <c r="A19" s="17" t="str">
        <f>HLOOKUP(INDICE!$F$2,Nombres!$C$3:$D$636,57,FALSE)</f>
        <v>Other assets</v>
      </c>
      <c r="B19" s="74">
        <v>24085.986000000001</v>
      </c>
      <c r="C19" s="74">
        <v>24122.483</v>
      </c>
      <c r="D19" s="74">
        <v>24622.499000000003</v>
      </c>
      <c r="E19" s="74">
        <v>24242.598000000002</v>
      </c>
      <c r="F19" s="72"/>
      <c r="G19" s="72"/>
      <c r="K19" s="72"/>
      <c r="L19" s="72"/>
      <c r="M19" s="72"/>
      <c r="N19" s="72"/>
      <c r="O19" s="72"/>
    </row>
    <row r="20" spans="1:16380">
      <c r="A20" s="19" t="str">
        <f>HLOOKUP(INDICE!$F$2,Nombres!$C$3:$D$636,58,FALSE)</f>
        <v>Total assets / Liabilities and equity</v>
      </c>
      <c r="B20" s="19">
        <f t="shared" ref="B20:E20" si="0">+SUM(B6:B11,B16:B19)</f>
        <v>772862.76500000001</v>
      </c>
      <c r="C20" s="19">
        <f t="shared" si="0"/>
        <v>776974.40199999989</v>
      </c>
      <c r="D20" s="19">
        <f t="shared" si="0"/>
        <v>813062.68</v>
      </c>
      <c r="E20" s="19">
        <f t="shared" si="0"/>
        <v>859575.59999999986</v>
      </c>
      <c r="F20" s="72"/>
      <c r="G20" s="72"/>
      <c r="K20" s="72"/>
      <c r="L20" s="72"/>
      <c r="M20" s="72"/>
      <c r="N20" s="72"/>
      <c r="O20" s="72"/>
    </row>
    <row r="21" spans="1:16380">
      <c r="A21" s="17" t="str">
        <f>HLOOKUP(INDICE!$F$2,Nombres!$C$3:$D$636,59,FALSE)</f>
        <v>Financial liabilities held for trading and designated at fair value through profit or loss</v>
      </c>
      <c r="B21" s="80">
        <v>76246.226999999999</v>
      </c>
      <c r="C21" s="80">
        <v>82995.199999999997</v>
      </c>
      <c r="D21" s="80">
        <v>86757.558999999994</v>
      </c>
      <c r="E21" s="80">
        <v>91917.116999999998</v>
      </c>
      <c r="K21" s="72"/>
      <c r="L21" s="72"/>
      <c r="M21" s="72"/>
      <c r="N21" s="72"/>
    </row>
    <row r="22" spans="1:16380">
      <c r="A22" s="17" t="str">
        <f>HLOOKUP(INDICE!$F$2,Nombres!$C$3:$D$636,142,FALSE)</f>
        <v>Other financial liabilities designated at fair value through profit or loss</v>
      </c>
      <c r="B22" s="80">
        <v>15308.561</v>
      </c>
      <c r="C22" s="80">
        <v>16060.628000000001</v>
      </c>
      <c r="D22" s="80">
        <v>17272.64</v>
      </c>
      <c r="E22" s="80">
        <v>18417.111000000001</v>
      </c>
      <c r="F22" s="7"/>
      <c r="G22" s="7"/>
      <c r="H22" s="7"/>
      <c r="I22" s="7"/>
      <c r="J22" s="7"/>
      <c r="K22" s="72"/>
      <c r="L22" s="72"/>
      <c r="M22" s="72"/>
      <c r="N22" s="72"/>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c r="IY22" s="7"/>
      <c r="IZ22" s="7"/>
      <c r="JA22" s="7"/>
      <c r="JB22" s="7"/>
      <c r="JC22" s="7"/>
      <c r="JD22" s="7"/>
      <c r="JE22" s="7"/>
      <c r="JF22" s="7"/>
      <c r="JG22" s="7"/>
      <c r="JH22" s="7"/>
      <c r="JI22" s="7"/>
      <c r="JJ22" s="7"/>
      <c r="JK22" s="7"/>
      <c r="JL22" s="7"/>
      <c r="JM22" s="7"/>
      <c r="JN22" s="7"/>
      <c r="JO22" s="7"/>
      <c r="JP22" s="7"/>
      <c r="JQ22" s="7"/>
      <c r="JR22" s="7"/>
      <c r="JS22" s="7"/>
      <c r="JT22" s="7"/>
      <c r="JU22" s="7"/>
      <c r="JV22" s="7"/>
      <c r="JW22" s="7"/>
      <c r="JX22" s="7"/>
      <c r="JY22" s="7"/>
      <c r="JZ22" s="7"/>
      <c r="KA22" s="7"/>
      <c r="KB22" s="7"/>
      <c r="KC22" s="7"/>
      <c r="KD22" s="7"/>
      <c r="KE22" s="7"/>
      <c r="KF22" s="7"/>
      <c r="KG22" s="7"/>
      <c r="KH22" s="7"/>
      <c r="KI22" s="7"/>
      <c r="KJ22" s="7"/>
      <c r="KK22" s="7"/>
      <c r="KL22" s="7"/>
      <c r="KM22" s="7"/>
      <c r="KN22" s="7"/>
      <c r="KO22" s="7"/>
      <c r="KP22" s="7"/>
      <c r="KQ22" s="7"/>
      <c r="KR22" s="7"/>
      <c r="KS22" s="7"/>
      <c r="KT22" s="7"/>
      <c r="KU22" s="7"/>
      <c r="KV22" s="7"/>
      <c r="KW22" s="7"/>
      <c r="KX22" s="7"/>
      <c r="KY22" s="7"/>
      <c r="KZ22" s="7"/>
      <c r="LA22" s="7"/>
      <c r="LB22" s="7"/>
      <c r="LC22" s="7"/>
      <c r="LD22" s="7"/>
      <c r="LE22" s="7"/>
      <c r="LF22" s="7"/>
      <c r="LG22" s="7"/>
      <c r="LH22" s="7"/>
      <c r="LI22" s="7"/>
      <c r="LJ22" s="7"/>
      <c r="LK22" s="7"/>
      <c r="LL22" s="7"/>
      <c r="LM22" s="7"/>
      <c r="LN22" s="7"/>
      <c r="LO22" s="7"/>
      <c r="LP22" s="7"/>
      <c r="LQ22" s="7"/>
      <c r="LR22" s="7"/>
      <c r="LS22" s="7"/>
      <c r="LT22" s="7"/>
      <c r="LU22" s="7"/>
      <c r="LV22" s="7"/>
      <c r="LW22" s="7"/>
      <c r="LX22" s="7"/>
      <c r="LY22" s="7"/>
      <c r="LZ22" s="7"/>
      <c r="MA22" s="7"/>
      <c r="MB22" s="7"/>
      <c r="MC22" s="7"/>
      <c r="MD22" s="7"/>
      <c r="ME22" s="7"/>
      <c r="MF22" s="7"/>
      <c r="MG22" s="7"/>
      <c r="MH22" s="7"/>
      <c r="MI22" s="7"/>
      <c r="MJ22" s="7"/>
      <c r="MK22" s="7"/>
      <c r="ML22" s="7"/>
      <c r="MM22" s="7"/>
      <c r="MN22" s="7"/>
      <c r="MO22" s="7"/>
      <c r="MP22" s="7"/>
      <c r="MQ22" s="7"/>
      <c r="MR22" s="7"/>
      <c r="MS22" s="7"/>
      <c r="MT22" s="7"/>
      <c r="MU22" s="7"/>
      <c r="MV22" s="7"/>
      <c r="MW22" s="7"/>
      <c r="MX22" s="7"/>
      <c r="MY22" s="7"/>
      <c r="MZ22" s="7"/>
      <c r="NA22" s="7"/>
      <c r="NB22" s="7"/>
      <c r="NC22" s="7"/>
      <c r="ND22" s="7"/>
      <c r="NE22" s="7"/>
      <c r="NF22" s="7"/>
      <c r="NG22" s="7"/>
      <c r="NH22" s="7"/>
      <c r="NI22" s="7"/>
      <c r="NJ22" s="7"/>
      <c r="NK22" s="7"/>
      <c r="NL22" s="7"/>
      <c r="NM22" s="7"/>
      <c r="NN22" s="7"/>
      <c r="NO22" s="7"/>
      <c r="NP22" s="7"/>
      <c r="NQ22" s="7"/>
      <c r="NR22" s="7"/>
      <c r="NS22" s="7"/>
      <c r="NT22" s="7"/>
      <c r="NU22" s="7"/>
      <c r="NV22" s="7"/>
      <c r="NW22" s="7"/>
      <c r="NX22" s="7"/>
      <c r="NY22" s="7"/>
      <c r="NZ22" s="7"/>
      <c r="OA22" s="7"/>
      <c r="OB22" s="7"/>
      <c r="OC22" s="7"/>
      <c r="OD22" s="7"/>
      <c r="OE22" s="7"/>
      <c r="OF22" s="7"/>
      <c r="OG22" s="7"/>
      <c r="OH22" s="7"/>
      <c r="OI22" s="7"/>
      <c r="OJ22" s="7"/>
      <c r="OK22" s="7"/>
      <c r="OL22" s="7"/>
      <c r="OM22" s="7"/>
      <c r="ON22" s="7"/>
      <c r="OO22" s="7"/>
      <c r="OP22" s="7"/>
      <c r="OQ22" s="7"/>
      <c r="OR22" s="7"/>
      <c r="OS22" s="7"/>
      <c r="OT22" s="7"/>
      <c r="OU22" s="7"/>
      <c r="OV22" s="7"/>
      <c r="OW22" s="7"/>
      <c r="OX22" s="7"/>
      <c r="OY22" s="7"/>
      <c r="OZ22" s="7"/>
      <c r="PA22" s="7"/>
      <c r="PB22" s="7"/>
      <c r="PC22" s="7"/>
      <c r="PD22" s="7"/>
      <c r="PE22" s="7"/>
      <c r="PF22" s="7"/>
      <c r="PG22" s="7"/>
      <c r="PH22" s="7"/>
      <c r="PI22" s="7"/>
      <c r="PJ22" s="7"/>
      <c r="PK22" s="7"/>
      <c r="PL22" s="7"/>
      <c r="PM22" s="7"/>
      <c r="PN22" s="7"/>
      <c r="PO22" s="7"/>
      <c r="PP22" s="7"/>
      <c r="PQ22" s="7"/>
      <c r="PR22" s="7"/>
      <c r="PS22" s="7"/>
      <c r="PT22" s="7"/>
      <c r="PU22" s="7"/>
      <c r="PV22" s="7"/>
      <c r="PW22" s="7"/>
      <c r="PX22" s="7"/>
      <c r="PY22" s="7"/>
      <c r="PZ22" s="7"/>
      <c r="QA22" s="7"/>
      <c r="QB22" s="7"/>
      <c r="QC22" s="7"/>
      <c r="QD22" s="7"/>
      <c r="QE22" s="7"/>
      <c r="QF22" s="7"/>
      <c r="QG22" s="7"/>
      <c r="QH22" s="7"/>
      <c r="QI22" s="7"/>
      <c r="QJ22" s="7"/>
      <c r="QK22" s="7"/>
      <c r="QL22" s="7"/>
      <c r="QM22" s="7"/>
      <c r="QN22" s="7"/>
      <c r="QO22" s="7"/>
      <c r="QP22" s="7"/>
      <c r="QQ22" s="7"/>
      <c r="QR22" s="7"/>
      <c r="QS22" s="7"/>
      <c r="QT22" s="7"/>
      <c r="QU22" s="7"/>
      <c r="QV22" s="7"/>
      <c r="QW22" s="7"/>
      <c r="QX22" s="7"/>
      <c r="QY22" s="7"/>
      <c r="QZ22" s="7"/>
      <c r="RA22" s="7"/>
      <c r="RB22" s="7"/>
      <c r="RC22" s="7"/>
      <c r="RD22" s="7"/>
      <c r="RE22" s="7"/>
      <c r="RF22" s="7"/>
      <c r="RG22" s="7"/>
      <c r="RH22" s="7"/>
      <c r="RI22" s="7"/>
      <c r="RJ22" s="7"/>
      <c r="RK22" s="7"/>
      <c r="RL22" s="7"/>
      <c r="RM22" s="7"/>
      <c r="RN22" s="7"/>
      <c r="RO22" s="7"/>
      <c r="RP22" s="7"/>
      <c r="RQ22" s="7"/>
      <c r="RR22" s="7"/>
      <c r="RS22" s="7"/>
      <c r="RT22" s="7"/>
      <c r="RU22" s="7"/>
      <c r="RV22" s="7"/>
      <c r="RW22" s="7"/>
      <c r="RX22" s="7"/>
      <c r="RY22" s="7"/>
      <c r="RZ22" s="7"/>
      <c r="SA22" s="7"/>
      <c r="SB22" s="7"/>
      <c r="SC22" s="7"/>
      <c r="SD22" s="7"/>
      <c r="SE22" s="7"/>
      <c r="SF22" s="7"/>
      <c r="SG22" s="7"/>
      <c r="SH22" s="7"/>
      <c r="SI22" s="7"/>
      <c r="SJ22" s="7"/>
      <c r="SK22" s="7"/>
      <c r="SL22" s="7"/>
      <c r="SM22" s="7"/>
      <c r="SN22" s="7"/>
      <c r="SO22" s="7"/>
      <c r="SP22" s="7"/>
      <c r="SQ22" s="7"/>
      <c r="SR22" s="7"/>
      <c r="SS22" s="7"/>
      <c r="ST22" s="7"/>
      <c r="SU22" s="7"/>
      <c r="SV22" s="7"/>
      <c r="SW22" s="7"/>
      <c r="SX22" s="7"/>
      <c r="SY22" s="7"/>
      <c r="SZ22" s="7"/>
      <c r="TA22" s="7"/>
      <c r="TB22" s="7"/>
      <c r="TC22" s="7"/>
      <c r="TD22" s="7"/>
      <c r="TE22" s="7"/>
      <c r="TF22" s="7"/>
      <c r="TG22" s="7"/>
      <c r="TH22" s="7"/>
      <c r="TI22" s="7"/>
      <c r="TJ22" s="7"/>
      <c r="TK22" s="7"/>
      <c r="TL22" s="7"/>
      <c r="TM22" s="7"/>
      <c r="TN22" s="7"/>
      <c r="TO22" s="7"/>
      <c r="TP22" s="7"/>
      <c r="TQ22" s="7"/>
      <c r="TR22" s="7"/>
      <c r="TS22" s="7"/>
      <c r="TT22" s="7"/>
      <c r="TU22" s="7"/>
      <c r="TV22" s="7"/>
      <c r="TW22" s="7"/>
      <c r="TX22" s="7"/>
      <c r="TY22" s="7"/>
      <c r="TZ22" s="7"/>
      <c r="UA22" s="7"/>
      <c r="UB22" s="7"/>
      <c r="UC22" s="7"/>
      <c r="UD22" s="7"/>
      <c r="UE22" s="7"/>
      <c r="UF22" s="7"/>
      <c r="UG22" s="7"/>
      <c r="UH22" s="7"/>
      <c r="UI22" s="7"/>
      <c r="UJ22" s="7"/>
      <c r="UK22" s="7"/>
      <c r="UL22" s="7"/>
      <c r="UM22" s="7"/>
      <c r="UN22" s="7"/>
      <c r="UO22" s="7"/>
      <c r="UP22" s="7"/>
      <c r="UQ22" s="7"/>
      <c r="UR22" s="7"/>
      <c r="US22" s="7"/>
      <c r="UT22" s="7"/>
      <c r="UU22" s="7"/>
      <c r="UV22" s="7"/>
      <c r="UW22" s="7"/>
      <c r="UX22" s="7"/>
      <c r="UY22" s="7"/>
      <c r="UZ22" s="7"/>
      <c r="VA22" s="7"/>
      <c r="VB22" s="7"/>
      <c r="VC22" s="7"/>
      <c r="VD22" s="7"/>
      <c r="VE22" s="7"/>
      <c r="VF22" s="7"/>
      <c r="VG22" s="7"/>
      <c r="VH22" s="7"/>
      <c r="VI22" s="7"/>
      <c r="VJ22" s="7"/>
      <c r="VK22" s="7"/>
      <c r="VL22" s="7"/>
      <c r="VM22" s="7"/>
      <c r="VN22" s="7"/>
      <c r="VO22" s="7"/>
      <c r="VP22" s="7"/>
      <c r="VQ22" s="7"/>
      <c r="VR22" s="7"/>
      <c r="VS22" s="7"/>
      <c r="VT22" s="7"/>
      <c r="VU22" s="7"/>
      <c r="VV22" s="7"/>
      <c r="VW22" s="7"/>
      <c r="VX22" s="7"/>
      <c r="VY22" s="7"/>
      <c r="VZ22" s="7"/>
      <c r="WA22" s="7"/>
      <c r="WB22" s="7"/>
      <c r="WC22" s="7"/>
      <c r="WD22" s="7"/>
      <c r="WE22" s="7"/>
      <c r="WF22" s="7"/>
      <c r="WG22" s="7"/>
      <c r="WH22" s="7"/>
      <c r="WI22" s="7"/>
      <c r="WJ22" s="7"/>
      <c r="WK22" s="7"/>
      <c r="WL22" s="7"/>
      <c r="WM22" s="7"/>
      <c r="WN22" s="7"/>
      <c r="WO22" s="7"/>
      <c r="WP22" s="7"/>
      <c r="WQ22" s="7"/>
      <c r="WR22" s="7"/>
      <c r="WS22" s="7"/>
      <c r="WT22" s="7"/>
      <c r="WU22" s="7"/>
      <c r="WV22" s="7"/>
      <c r="WW22" s="7"/>
      <c r="WX22" s="7"/>
      <c r="WY22" s="7"/>
      <c r="WZ22" s="7"/>
      <c r="XA22" s="7"/>
      <c r="XB22" s="7"/>
      <c r="XC22" s="7"/>
      <c r="XD22" s="7"/>
      <c r="XE22" s="7"/>
      <c r="XF22" s="7"/>
      <c r="XG22" s="7"/>
      <c r="XH22" s="7"/>
      <c r="XI22" s="7"/>
      <c r="XJ22" s="7"/>
      <c r="XK22" s="7"/>
      <c r="XL22" s="7"/>
      <c r="XM22" s="7"/>
      <c r="XN22" s="7"/>
      <c r="XO22" s="7"/>
      <c r="XP22" s="7"/>
      <c r="XQ22" s="7"/>
      <c r="XR22" s="7"/>
      <c r="XS22" s="7"/>
      <c r="XT22" s="7"/>
      <c r="XU22" s="7"/>
      <c r="XV22" s="7"/>
      <c r="XW22" s="7"/>
      <c r="XX22" s="7"/>
      <c r="XY22" s="7"/>
      <c r="XZ22" s="7"/>
      <c r="YA22" s="7"/>
      <c r="YB22" s="7"/>
      <c r="YC22" s="7"/>
      <c r="YD22" s="7"/>
      <c r="YE22" s="7"/>
      <c r="YF22" s="7"/>
      <c r="YG22" s="7"/>
      <c r="YH22" s="7"/>
      <c r="YI22" s="7"/>
      <c r="YJ22" s="7"/>
      <c r="YK22" s="7"/>
      <c r="YL22" s="7"/>
      <c r="YM22" s="7"/>
      <c r="YN22" s="7"/>
      <c r="YO22" s="7"/>
      <c r="YP22" s="7"/>
      <c r="YQ22" s="7"/>
      <c r="YR22" s="7"/>
      <c r="YS22" s="7"/>
      <c r="YT22" s="7"/>
      <c r="YU22" s="7"/>
      <c r="YV22" s="7"/>
      <c r="YW22" s="7"/>
      <c r="YX22" s="7"/>
      <c r="YY22" s="7"/>
      <c r="YZ22" s="7"/>
      <c r="ZA22" s="7"/>
      <c r="ZB22" s="7"/>
      <c r="ZC22" s="7"/>
      <c r="ZD22" s="7"/>
      <c r="ZE22" s="7"/>
      <c r="ZF22" s="7"/>
      <c r="ZG22" s="7"/>
      <c r="ZH22" s="7"/>
      <c r="ZI22" s="7"/>
      <c r="ZJ22" s="7"/>
      <c r="ZK22" s="7"/>
      <c r="ZL22" s="7"/>
      <c r="ZM22" s="7"/>
      <c r="ZN22" s="7"/>
      <c r="ZO22" s="7"/>
      <c r="ZP22" s="7"/>
      <c r="ZQ22" s="7"/>
      <c r="ZR22" s="7"/>
      <c r="ZS22" s="7"/>
      <c r="ZT22" s="7"/>
      <c r="ZU22" s="7"/>
      <c r="ZV22" s="7"/>
      <c r="ZW22" s="7"/>
      <c r="ZX22" s="7"/>
      <c r="ZY22" s="7"/>
      <c r="ZZ22" s="7"/>
      <c r="AAA22" s="7"/>
      <c r="AAB22" s="7"/>
      <c r="AAC22" s="7"/>
      <c r="AAD22" s="7"/>
      <c r="AAE22" s="7"/>
      <c r="AAF22" s="7"/>
      <c r="AAG22" s="7"/>
      <c r="AAH22" s="7"/>
      <c r="AAI22" s="7"/>
      <c r="AAJ22" s="7"/>
      <c r="AAK22" s="7"/>
      <c r="AAL22" s="7"/>
      <c r="AAM22" s="7"/>
      <c r="AAN22" s="7"/>
      <c r="AAO22" s="7"/>
      <c r="AAP22" s="7"/>
      <c r="AAQ22" s="7"/>
      <c r="AAR22" s="7"/>
      <c r="AAS22" s="7"/>
      <c r="AAT22" s="7"/>
      <c r="AAU22" s="7"/>
      <c r="AAV22" s="7"/>
      <c r="AAW22" s="7"/>
      <c r="AAX22" s="7"/>
      <c r="AAY22" s="7"/>
      <c r="AAZ22" s="7"/>
      <c r="ABA22" s="7"/>
      <c r="ABB22" s="7"/>
      <c r="ABC22" s="7"/>
      <c r="ABD22" s="7"/>
      <c r="ABE22" s="7"/>
      <c r="ABF22" s="7"/>
      <c r="ABG22" s="7"/>
      <c r="ABH22" s="7"/>
      <c r="ABI22" s="7"/>
      <c r="ABJ22" s="7"/>
      <c r="ABK22" s="7"/>
      <c r="ABL22" s="7"/>
      <c r="ABM22" s="7"/>
      <c r="ABN22" s="7"/>
      <c r="ABO22" s="7"/>
      <c r="ABP22" s="7"/>
      <c r="ABQ22" s="7"/>
      <c r="ABR22" s="7"/>
      <c r="ABS22" s="7"/>
      <c r="ABT22" s="7"/>
      <c r="ABU22" s="7"/>
      <c r="ABV22" s="7"/>
      <c r="ABW22" s="7"/>
      <c r="ABX22" s="7"/>
      <c r="ABY22" s="7"/>
      <c r="ABZ22" s="7"/>
      <c r="ACA22" s="7"/>
      <c r="ACB22" s="7"/>
      <c r="ACC22" s="7"/>
      <c r="ACD22" s="7"/>
      <c r="ACE22" s="7"/>
      <c r="ACF22" s="7"/>
      <c r="ACG22" s="7"/>
      <c r="ACH22" s="7"/>
      <c r="ACI22" s="7"/>
      <c r="ACJ22" s="7"/>
      <c r="ACK22" s="7"/>
      <c r="ACL22" s="7"/>
      <c r="ACM22" s="7"/>
      <c r="ACN22" s="7"/>
      <c r="ACO22" s="7"/>
      <c r="ACP22" s="7"/>
      <c r="ACQ22" s="7"/>
      <c r="ACR22" s="7"/>
      <c r="ACS22" s="7"/>
      <c r="ACT22" s="7"/>
      <c r="ACU22" s="7"/>
      <c r="ACV22" s="7"/>
      <c r="ACW22" s="7"/>
      <c r="ACX22" s="7"/>
      <c r="ACY22" s="7"/>
      <c r="ACZ22" s="7"/>
      <c r="ADA22" s="7"/>
      <c r="ADB22" s="7"/>
      <c r="ADC22" s="7"/>
      <c r="ADD22" s="7"/>
      <c r="ADE22" s="7"/>
      <c r="ADF22" s="7"/>
      <c r="ADG22" s="7"/>
      <c r="ADH22" s="7"/>
      <c r="ADI22" s="7"/>
      <c r="ADJ22" s="7"/>
      <c r="ADK22" s="7"/>
      <c r="ADL22" s="7"/>
      <c r="ADM22" s="7"/>
      <c r="ADN22" s="7"/>
      <c r="ADO22" s="7"/>
      <c r="ADP22" s="7"/>
      <c r="ADQ22" s="7"/>
      <c r="ADR22" s="7"/>
      <c r="ADS22" s="7"/>
      <c r="ADT22" s="7"/>
      <c r="ADU22" s="7"/>
      <c r="ADV22" s="7"/>
      <c r="ADW22" s="7"/>
      <c r="ADX22" s="7"/>
      <c r="ADY22" s="7"/>
      <c r="ADZ22" s="7"/>
      <c r="AEA22" s="7"/>
      <c r="AEB22" s="7"/>
      <c r="AEC22" s="7"/>
      <c r="AED22" s="7"/>
      <c r="AEE22" s="7"/>
      <c r="AEF22" s="7"/>
      <c r="AEG22" s="7"/>
      <c r="AEH22" s="7"/>
      <c r="AEI22" s="7"/>
      <c r="AEJ22" s="7"/>
      <c r="AEK22" s="7"/>
      <c r="AEL22" s="7"/>
      <c r="AEM22" s="7"/>
      <c r="AEN22" s="7"/>
      <c r="AEO22" s="7"/>
      <c r="AEP22" s="7"/>
      <c r="AEQ22" s="7"/>
      <c r="AER22" s="7"/>
      <c r="AES22" s="7"/>
      <c r="AET22" s="7"/>
      <c r="AEU22" s="7"/>
      <c r="AEV22" s="7"/>
      <c r="AEW22" s="7"/>
      <c r="AEX22" s="7"/>
      <c r="AEY22" s="7"/>
      <c r="AEZ22" s="7"/>
      <c r="AFA22" s="7"/>
      <c r="AFB22" s="7"/>
      <c r="AFC22" s="7"/>
      <c r="AFD22" s="7"/>
      <c r="AFE22" s="7"/>
      <c r="AFF22" s="7"/>
      <c r="AFG22" s="7"/>
      <c r="AFH22" s="7"/>
      <c r="AFI22" s="7"/>
      <c r="AFJ22" s="7"/>
      <c r="AFK22" s="7"/>
      <c r="AFL22" s="7"/>
      <c r="AFM22" s="7"/>
      <c r="AFN22" s="7"/>
      <c r="AFO22" s="7"/>
      <c r="AFP22" s="7"/>
      <c r="AFQ22" s="7"/>
      <c r="AFR22" s="7"/>
      <c r="AFS22" s="7"/>
      <c r="AFT22" s="7"/>
      <c r="AFU22" s="7"/>
      <c r="AFV22" s="7"/>
      <c r="AFW22" s="7"/>
      <c r="AFX22" s="7"/>
      <c r="AFY22" s="7"/>
      <c r="AFZ22" s="7"/>
      <c r="AGA22" s="7"/>
      <c r="AGB22" s="7"/>
      <c r="AGC22" s="7"/>
      <c r="AGD22" s="7"/>
      <c r="AGE22" s="7"/>
      <c r="AGF22" s="7"/>
      <c r="AGG22" s="7"/>
      <c r="AGH22" s="7"/>
      <c r="AGI22" s="7"/>
      <c r="AGJ22" s="7"/>
      <c r="AGK22" s="7"/>
      <c r="AGL22" s="7"/>
      <c r="AGM22" s="7"/>
      <c r="AGN22" s="7"/>
      <c r="AGO22" s="7"/>
      <c r="AGP22" s="7"/>
      <c r="AGQ22" s="7"/>
      <c r="AGR22" s="7"/>
      <c r="AGS22" s="7"/>
      <c r="AGT22" s="7"/>
      <c r="AGU22" s="7"/>
      <c r="AGV22" s="7"/>
      <c r="AGW22" s="7"/>
      <c r="AGX22" s="7"/>
      <c r="AGY22" s="7"/>
      <c r="AGZ22" s="7"/>
      <c r="AHA22" s="7"/>
      <c r="AHB22" s="7"/>
      <c r="AHC22" s="7"/>
      <c r="AHD22" s="7"/>
      <c r="AHE22" s="7"/>
      <c r="AHF22" s="7"/>
      <c r="AHG22" s="7"/>
      <c r="AHH22" s="7"/>
      <c r="AHI22" s="7"/>
      <c r="AHJ22" s="7"/>
      <c r="AHK22" s="7"/>
      <c r="AHL22" s="7"/>
      <c r="AHM22" s="7"/>
      <c r="AHN22" s="7"/>
      <c r="AHO22" s="7"/>
      <c r="AHP22" s="7"/>
      <c r="AHQ22" s="7"/>
      <c r="AHR22" s="7"/>
      <c r="AHS22" s="7"/>
      <c r="AHT22" s="7"/>
      <c r="AHU22" s="7"/>
      <c r="AHV22" s="7"/>
      <c r="AHW22" s="7"/>
      <c r="AHX22" s="7"/>
      <c r="AHY22" s="7"/>
      <c r="AHZ22" s="7"/>
      <c r="AIA22" s="7"/>
      <c r="AIB22" s="7"/>
      <c r="AIC22" s="7"/>
      <c r="AID22" s="7"/>
      <c r="AIE22" s="7"/>
      <c r="AIF22" s="7"/>
      <c r="AIG22" s="7"/>
      <c r="AIH22" s="7"/>
      <c r="AII22" s="7"/>
      <c r="AIJ22" s="7"/>
      <c r="AIK22" s="7"/>
      <c r="AIL22" s="7"/>
      <c r="AIM22" s="7"/>
      <c r="AIN22" s="7"/>
      <c r="AIO22" s="7"/>
      <c r="AIP22" s="7"/>
      <c r="AIQ22" s="7"/>
      <c r="AIR22" s="7"/>
      <c r="AIS22" s="7"/>
      <c r="AIT22" s="7"/>
      <c r="AIU22" s="7"/>
      <c r="AIV22" s="7"/>
      <c r="AIW22" s="7"/>
      <c r="AIX22" s="7"/>
      <c r="AIY22" s="7"/>
      <c r="AIZ22" s="7"/>
      <c r="AJA22" s="7"/>
      <c r="AJB22" s="7"/>
      <c r="AJC22" s="7"/>
      <c r="AJD22" s="7"/>
      <c r="AJE22" s="7"/>
      <c r="AJF22" s="7"/>
      <c r="AJG22" s="7"/>
      <c r="AJH22" s="7"/>
      <c r="AJI22" s="7"/>
      <c r="AJJ22" s="7"/>
      <c r="AJK22" s="7"/>
      <c r="AJL22" s="7"/>
      <c r="AJM22" s="7"/>
      <c r="AJN22" s="7"/>
      <c r="AJO22" s="7"/>
      <c r="AJP22" s="7"/>
      <c r="AJQ22" s="7"/>
      <c r="AJR22" s="7"/>
      <c r="AJS22" s="7"/>
      <c r="AJT22" s="7"/>
      <c r="AJU22" s="7"/>
      <c r="AJV22" s="7"/>
      <c r="AJW22" s="7"/>
      <c r="AJX22" s="7"/>
      <c r="AJY22" s="7"/>
      <c r="AJZ22" s="7"/>
      <c r="AKA22" s="7"/>
      <c r="AKB22" s="7"/>
      <c r="AKC22" s="7"/>
      <c r="AKD22" s="7"/>
      <c r="AKE22" s="7"/>
      <c r="AKF22" s="7"/>
      <c r="AKG22" s="7"/>
      <c r="AKH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c r="BDU22" s="7"/>
      <c r="BDV22" s="7"/>
      <c r="BDW22" s="7"/>
      <c r="BDX22" s="7"/>
      <c r="BDY22" s="7"/>
      <c r="BDZ22" s="7"/>
      <c r="BEA22" s="7"/>
      <c r="BEB22" s="7"/>
      <c r="BEC22" s="7"/>
      <c r="BED22" s="7"/>
      <c r="BEE22" s="7"/>
      <c r="BEF22" s="7"/>
      <c r="BEG22" s="7"/>
      <c r="BEH22" s="7"/>
      <c r="BEI22" s="7"/>
      <c r="BEJ22" s="7"/>
      <c r="BEK22" s="7"/>
      <c r="BEL22" s="7"/>
      <c r="BEM22" s="7"/>
      <c r="BEN22" s="7"/>
      <c r="BEO22" s="7"/>
      <c r="BEP22" s="7"/>
      <c r="BEQ22" s="7"/>
      <c r="BER22" s="7"/>
      <c r="BES22" s="7"/>
      <c r="BET22" s="7"/>
      <c r="BEU22" s="7"/>
      <c r="BEV22" s="7"/>
      <c r="BEW22" s="7"/>
      <c r="BEX22" s="7"/>
      <c r="BEY22" s="7"/>
      <c r="BEZ22" s="7"/>
      <c r="BFA22" s="7"/>
      <c r="BFB22" s="7"/>
      <c r="BFC22" s="7"/>
      <c r="BFD22" s="7"/>
      <c r="BFE22" s="7"/>
      <c r="BFF22" s="7"/>
      <c r="BFG22" s="7"/>
      <c r="BFH22" s="7"/>
      <c r="BFI22" s="7"/>
      <c r="BFJ22" s="7"/>
      <c r="BFK22" s="7"/>
      <c r="BFL22" s="7"/>
      <c r="BFM22" s="7"/>
      <c r="BFN22" s="7"/>
      <c r="BFO22" s="7"/>
      <c r="BFP22" s="7"/>
      <c r="BFQ22" s="7"/>
      <c r="BFR22" s="7"/>
      <c r="BFS22" s="7"/>
      <c r="BFT22" s="7"/>
      <c r="BFU22" s="7"/>
      <c r="BFV22" s="7"/>
      <c r="BFW22" s="7"/>
      <c r="BFX22" s="7"/>
      <c r="BFY22" s="7"/>
      <c r="BFZ22" s="7"/>
      <c r="BGA22" s="7"/>
      <c r="BGB22" s="7"/>
      <c r="BGC22" s="7"/>
      <c r="BGD22" s="7"/>
      <c r="BGE22" s="7"/>
      <c r="BGF22" s="7"/>
      <c r="BGG22" s="7"/>
      <c r="BGH22" s="7"/>
      <c r="BGI22" s="7"/>
      <c r="BGJ22" s="7"/>
      <c r="BGK22" s="7"/>
      <c r="BGL22" s="7"/>
      <c r="BGM22" s="7"/>
      <c r="BGN22" s="7"/>
      <c r="BGO22" s="7"/>
      <c r="BGP22" s="7"/>
      <c r="BGQ22" s="7"/>
      <c r="BGR22" s="7"/>
      <c r="BGS22" s="7"/>
      <c r="BGT22" s="7"/>
      <c r="BGU22" s="7"/>
      <c r="BGV22" s="7"/>
      <c r="BGW22" s="7"/>
      <c r="BGX22" s="7"/>
      <c r="BGY22" s="7"/>
      <c r="BGZ22" s="7"/>
      <c r="BHA22" s="7"/>
      <c r="BHB22" s="7"/>
      <c r="BHC22" s="7"/>
      <c r="BHD22" s="7"/>
      <c r="BHE22" s="7"/>
      <c r="BHF22" s="7"/>
      <c r="BHG22" s="7"/>
      <c r="BHH22" s="7"/>
      <c r="BHI22" s="7"/>
      <c r="BHJ22" s="7"/>
      <c r="BHK22" s="7"/>
      <c r="BHL22" s="7"/>
      <c r="BHM22" s="7"/>
      <c r="BHN22" s="7"/>
      <c r="BHO22" s="7"/>
      <c r="BHP22" s="7"/>
      <c r="BHQ22" s="7"/>
      <c r="BHR22" s="7"/>
      <c r="BHS22" s="7"/>
      <c r="BHT22" s="7"/>
      <c r="BHU22" s="7"/>
      <c r="BHV22" s="7"/>
      <c r="BHW22" s="7"/>
      <c r="BHX22" s="7"/>
      <c r="BHY22" s="7"/>
      <c r="BHZ22" s="7"/>
      <c r="BIA22" s="7"/>
      <c r="BIB22" s="7"/>
      <c r="BIC22" s="7"/>
      <c r="BID22" s="7"/>
      <c r="BIE22" s="7"/>
      <c r="BIF22" s="7"/>
      <c r="BIG22" s="7"/>
      <c r="BIH22" s="7"/>
      <c r="BII22" s="7"/>
      <c r="BIJ22" s="7"/>
      <c r="BIK22" s="7"/>
      <c r="BIL22" s="7"/>
      <c r="BIM22" s="7"/>
      <c r="BIN22" s="7"/>
      <c r="BIO22" s="7"/>
      <c r="BIP22" s="7"/>
      <c r="BIQ22" s="7"/>
      <c r="BIR22" s="7"/>
      <c r="BIS22" s="7"/>
      <c r="BIT22" s="7"/>
      <c r="BIU22" s="7"/>
      <c r="BIV22" s="7"/>
      <c r="BIW22" s="7"/>
      <c r="BIX22" s="7"/>
      <c r="BIY22" s="7"/>
      <c r="BIZ22" s="7"/>
      <c r="BJA22" s="7"/>
      <c r="BJB22" s="7"/>
      <c r="BJC22" s="7"/>
      <c r="BJD22" s="7"/>
      <c r="BJE22" s="7"/>
      <c r="BJF22" s="7"/>
      <c r="BJG22" s="7"/>
      <c r="BJH22" s="7"/>
      <c r="BJI22" s="7"/>
      <c r="BJJ22" s="7"/>
      <c r="BJK22" s="7"/>
      <c r="BJL22" s="7"/>
      <c r="BJM22" s="7"/>
      <c r="BJN22" s="7"/>
      <c r="BJO22" s="7"/>
      <c r="BJP22" s="7"/>
      <c r="BJQ22" s="7"/>
      <c r="BJR22" s="7"/>
      <c r="BJS22" s="7"/>
      <c r="BJT22" s="7"/>
      <c r="BJU22" s="7"/>
      <c r="BJV22" s="7"/>
      <c r="BJW22" s="7"/>
      <c r="BJX22" s="7"/>
      <c r="BJY22" s="7"/>
      <c r="BJZ22" s="7"/>
      <c r="BKA22" s="7"/>
      <c r="BKB22" s="7"/>
      <c r="BKC22" s="7"/>
      <c r="BKD22" s="7"/>
      <c r="BKE22" s="7"/>
      <c r="BKF22" s="7"/>
      <c r="BKG22" s="7"/>
      <c r="BKH22" s="7"/>
      <c r="BKI22" s="7"/>
      <c r="BKJ22" s="7"/>
      <c r="BKK22" s="7"/>
      <c r="BKL22" s="7"/>
      <c r="BKM22" s="7"/>
      <c r="BKN22" s="7"/>
      <c r="BKO22" s="7"/>
      <c r="BKP22" s="7"/>
      <c r="BKQ22" s="7"/>
      <c r="BKR22" s="7"/>
      <c r="BKS22" s="7"/>
      <c r="BKT22" s="7"/>
      <c r="BKU22" s="7"/>
      <c r="BKV22" s="7"/>
      <c r="BKW22" s="7"/>
      <c r="BKX22" s="7"/>
      <c r="BKY22" s="7"/>
      <c r="BKZ22" s="7"/>
      <c r="BLA22" s="7"/>
      <c r="BLB22" s="7"/>
      <c r="BLC22" s="7"/>
      <c r="BLD22" s="7"/>
      <c r="BLE22" s="7"/>
      <c r="BLF22" s="7"/>
      <c r="BLG22" s="7"/>
      <c r="BLH22" s="7"/>
      <c r="BLI22" s="7"/>
      <c r="BLJ22" s="7"/>
      <c r="BLK22" s="7"/>
      <c r="BLL22" s="7"/>
      <c r="BLM22" s="7"/>
      <c r="BLN22" s="7"/>
      <c r="BLO22" s="7"/>
      <c r="BLP22" s="7"/>
      <c r="BLQ22" s="7"/>
      <c r="BLR22" s="7"/>
      <c r="BLS22" s="7"/>
      <c r="BLT22" s="7"/>
      <c r="BLU22" s="7"/>
      <c r="BLV22" s="7"/>
      <c r="BLW22" s="7"/>
      <c r="BLX22" s="7"/>
      <c r="BLY22" s="7"/>
      <c r="BLZ22" s="7"/>
      <c r="BMA22" s="7"/>
      <c r="BMB22" s="7"/>
      <c r="BMC22" s="7"/>
      <c r="BMD22" s="7"/>
      <c r="BME22" s="7"/>
      <c r="BMF22" s="7"/>
      <c r="BMG22" s="7"/>
      <c r="BMH22" s="7"/>
      <c r="BMI22" s="7"/>
      <c r="BMJ22" s="7"/>
      <c r="BMK22" s="7"/>
      <c r="BML22" s="7"/>
      <c r="BMM22" s="7"/>
      <c r="BMN22" s="7"/>
      <c r="BMO22" s="7"/>
      <c r="BMP22" s="7"/>
      <c r="BMQ22" s="7"/>
      <c r="BMR22" s="7"/>
      <c r="BMS22" s="7"/>
      <c r="BMT22" s="7"/>
      <c r="BMU22" s="7"/>
      <c r="BMV22" s="7"/>
      <c r="BMW22" s="7"/>
      <c r="BMX22" s="7"/>
      <c r="BMY22" s="7"/>
      <c r="BMZ22" s="7"/>
      <c r="BNA22" s="7"/>
      <c r="BNB22" s="7"/>
      <c r="BNC22" s="7"/>
      <c r="BND22" s="7"/>
      <c r="BNE22" s="7"/>
      <c r="BNF22" s="7"/>
      <c r="BNG22" s="7"/>
      <c r="BNH22" s="7"/>
      <c r="BNI22" s="7"/>
      <c r="BNJ22" s="7"/>
      <c r="BNK22" s="7"/>
      <c r="BNL22" s="7"/>
      <c r="BNM22" s="7"/>
      <c r="BNN22" s="7"/>
      <c r="BNO22" s="7"/>
      <c r="BNP22" s="7"/>
      <c r="BNQ22" s="7"/>
      <c r="BNR22" s="7"/>
      <c r="BNS22" s="7"/>
      <c r="BNT22" s="7"/>
      <c r="BNU22" s="7"/>
      <c r="BNV22" s="7"/>
      <c r="BNW22" s="7"/>
      <c r="BNX22" s="7"/>
      <c r="BNY22" s="7"/>
      <c r="BNZ22" s="7"/>
      <c r="BOA22" s="7"/>
      <c r="BOB22" s="7"/>
      <c r="BOC22" s="7"/>
      <c r="BOD22" s="7"/>
      <c r="BOE22" s="7"/>
      <c r="BOF22" s="7"/>
      <c r="BOG22" s="7"/>
      <c r="BOH22" s="7"/>
      <c r="BOI22" s="7"/>
      <c r="BOJ22" s="7"/>
      <c r="BOK22" s="7"/>
      <c r="BOL22" s="7"/>
      <c r="BOM22" s="7"/>
      <c r="BON22" s="7"/>
      <c r="BOO22" s="7"/>
      <c r="BOP22" s="7"/>
      <c r="BOQ22" s="7"/>
      <c r="BOR22" s="7"/>
      <c r="BOS22" s="7"/>
      <c r="BOT22" s="7"/>
      <c r="BOU22" s="7"/>
      <c r="BOV22" s="7"/>
      <c r="BOW22" s="7"/>
      <c r="BOX22" s="7"/>
      <c r="BOY22" s="7"/>
      <c r="BOZ22" s="7"/>
      <c r="BPA22" s="7"/>
      <c r="BPB22" s="7"/>
      <c r="BPC22" s="7"/>
      <c r="BPD22" s="7"/>
      <c r="BPE22" s="7"/>
      <c r="BPF22" s="7"/>
      <c r="BPG22" s="7"/>
      <c r="BPH22" s="7"/>
      <c r="BPI22" s="7"/>
      <c r="BPJ22" s="7"/>
      <c r="BPK22" s="7"/>
      <c r="BPL22" s="7"/>
      <c r="BPM22" s="7"/>
      <c r="BPN22" s="7"/>
      <c r="BPO22" s="7"/>
      <c r="BPP22" s="7"/>
      <c r="BPQ22" s="7"/>
      <c r="BPR22" s="7"/>
      <c r="BPS22" s="7"/>
      <c r="BPT22" s="7"/>
      <c r="BPU22" s="7"/>
      <c r="BPV22" s="7"/>
      <c r="BPW22" s="7"/>
      <c r="BPX22" s="7"/>
      <c r="BPY22" s="7"/>
      <c r="BPZ22" s="7"/>
      <c r="BQA22" s="7"/>
      <c r="BQB22" s="7"/>
      <c r="BQC22" s="7"/>
      <c r="BQD22" s="7"/>
      <c r="BQE22" s="7"/>
      <c r="BQF22" s="7"/>
      <c r="BQG22" s="7"/>
      <c r="BQH22" s="7"/>
      <c r="BQI22" s="7"/>
      <c r="BQJ22" s="7"/>
      <c r="BQK22" s="7"/>
      <c r="BQL22" s="7"/>
      <c r="BQM22" s="7"/>
      <c r="BQN22" s="7"/>
      <c r="BQO22" s="7"/>
      <c r="BQP22" s="7"/>
      <c r="BQQ22" s="7"/>
      <c r="BQR22" s="7"/>
      <c r="BQS22" s="7"/>
      <c r="BQT22" s="7"/>
      <c r="BQU22" s="7"/>
      <c r="BQV22" s="7"/>
      <c r="BQW22" s="7"/>
      <c r="BQX22" s="7"/>
      <c r="BQY22" s="7"/>
      <c r="BQZ22" s="7"/>
      <c r="BRA22" s="7"/>
      <c r="BRB22" s="7"/>
      <c r="BRC22" s="7"/>
      <c r="BRD22" s="7"/>
      <c r="BRE22" s="7"/>
      <c r="BRF22" s="7"/>
      <c r="BRG22" s="7"/>
      <c r="BRH22" s="7"/>
      <c r="BRI22" s="7"/>
      <c r="BRJ22" s="7"/>
      <c r="BRK22" s="7"/>
      <c r="BRL22" s="7"/>
      <c r="BRM22" s="7"/>
      <c r="BRN22" s="7"/>
      <c r="BRO22" s="7"/>
      <c r="BRP22" s="7"/>
      <c r="BRQ22" s="7"/>
      <c r="BRR22" s="7"/>
      <c r="BRS22" s="7"/>
      <c r="BRT22" s="7"/>
      <c r="BRU22" s="7"/>
      <c r="BRV22" s="7"/>
      <c r="BRW22" s="7"/>
      <c r="BRX22" s="7"/>
      <c r="BRY22" s="7"/>
      <c r="BRZ22" s="7"/>
      <c r="BSA22" s="7"/>
      <c r="BSB22" s="7"/>
      <c r="BSC22" s="7"/>
      <c r="BSD22" s="7"/>
      <c r="BSE22" s="7"/>
      <c r="BSF22" s="7"/>
      <c r="BSG22" s="7"/>
      <c r="BSH22" s="7"/>
      <c r="BSI22" s="7"/>
      <c r="BSJ22" s="7"/>
      <c r="BSK22" s="7"/>
      <c r="BSL22" s="7"/>
      <c r="BSM22" s="7"/>
      <c r="BSN22" s="7"/>
      <c r="BSO22" s="7"/>
      <c r="BSP22" s="7"/>
      <c r="BSQ22" s="7"/>
      <c r="BSR22" s="7"/>
      <c r="BSS22" s="7"/>
      <c r="BST22" s="7"/>
      <c r="BSU22" s="7"/>
      <c r="BSV22" s="7"/>
      <c r="BSW22" s="7"/>
      <c r="BSX22" s="7"/>
      <c r="BSY22" s="7"/>
      <c r="BSZ22" s="7"/>
      <c r="BTA22" s="7"/>
      <c r="BTB22" s="7"/>
      <c r="BTC22" s="7"/>
      <c r="BTD22" s="7"/>
      <c r="BTE22" s="7"/>
      <c r="BTF22" s="7"/>
      <c r="BTG22" s="7"/>
      <c r="BTH22" s="7"/>
      <c r="BTI22" s="7"/>
      <c r="BTJ22" s="7"/>
      <c r="BTK22" s="7"/>
      <c r="BTL22" s="7"/>
      <c r="BTM22" s="7"/>
      <c r="BTN22" s="7"/>
      <c r="BTO22" s="7"/>
      <c r="BTP22" s="7"/>
      <c r="BTQ22" s="7"/>
      <c r="BTR22" s="7"/>
      <c r="BTS22" s="7"/>
      <c r="BTT22" s="7"/>
      <c r="BTU22" s="7"/>
      <c r="BTV22" s="7"/>
      <c r="BTW22" s="7"/>
      <c r="BTX22" s="7"/>
      <c r="BTY22" s="7"/>
      <c r="BTZ22" s="7"/>
      <c r="BUA22" s="7"/>
      <c r="BUB22" s="7"/>
      <c r="BUC22" s="7"/>
      <c r="BUD22" s="7"/>
      <c r="BUE22" s="7"/>
      <c r="BUF22" s="7"/>
      <c r="BUG22" s="7"/>
      <c r="BUH22" s="7"/>
      <c r="BUI22" s="7"/>
      <c r="BUJ22" s="7"/>
      <c r="BUK22" s="7"/>
      <c r="BUL22" s="7"/>
      <c r="BUM22" s="7"/>
      <c r="BUN22" s="7"/>
      <c r="BUO22" s="7"/>
      <c r="BUP22" s="7"/>
      <c r="BUQ22" s="7"/>
      <c r="BUR22" s="7"/>
      <c r="BUS22" s="7"/>
      <c r="BUT22" s="7"/>
      <c r="BUU22" s="7"/>
      <c r="BUV22" s="7"/>
      <c r="BUW22" s="7"/>
      <c r="BUX22" s="7"/>
      <c r="BUY22" s="7"/>
      <c r="BUZ22" s="7"/>
      <c r="BVA22" s="7"/>
      <c r="BVB22" s="7"/>
      <c r="BVC22" s="7"/>
      <c r="BVD22" s="7"/>
      <c r="BVE22" s="7"/>
      <c r="BVF22" s="7"/>
      <c r="BVG22" s="7"/>
      <c r="BVH22" s="7"/>
      <c r="BVI22" s="7"/>
      <c r="BVJ22" s="7"/>
      <c r="BVK22" s="7"/>
      <c r="BVL22" s="7"/>
      <c r="BVM22" s="7"/>
      <c r="BVN22" s="7"/>
      <c r="BVO22" s="7"/>
      <c r="BVP22" s="7"/>
      <c r="BVQ22" s="7"/>
      <c r="BVR22" s="7"/>
      <c r="BVS22" s="7"/>
      <c r="BVT22" s="7"/>
      <c r="BVU22" s="7"/>
      <c r="BVV22" s="7"/>
      <c r="BVW22" s="7"/>
      <c r="BVX22" s="7"/>
      <c r="BVY22" s="7"/>
      <c r="BVZ22" s="7"/>
      <c r="BWA22" s="7"/>
      <c r="BWB22" s="7"/>
      <c r="BWC22" s="7"/>
      <c r="BWD22" s="7"/>
      <c r="BWE22" s="7"/>
      <c r="BWF22" s="7"/>
      <c r="BWG22" s="7"/>
      <c r="BWH22" s="7"/>
      <c r="BWI22" s="7"/>
      <c r="BWJ22" s="7"/>
      <c r="BWK22" s="7"/>
      <c r="BWL22" s="7"/>
      <c r="BWM22" s="7"/>
      <c r="BWN22" s="7"/>
      <c r="BWO22" s="7"/>
      <c r="BWP22" s="7"/>
      <c r="BWQ22" s="7"/>
      <c r="BWR22" s="7"/>
      <c r="BWS22" s="7"/>
      <c r="BWT22" s="7"/>
      <c r="BWU22" s="7"/>
      <c r="BWV22" s="7"/>
      <c r="BWW22" s="7"/>
      <c r="BWX22" s="7"/>
      <c r="BWY22" s="7"/>
      <c r="BWZ22" s="7"/>
      <c r="BXA22" s="7"/>
      <c r="BXB22" s="7"/>
      <c r="BXC22" s="7"/>
      <c r="BXD22" s="7"/>
      <c r="BXE22" s="7"/>
      <c r="BXF22" s="7"/>
      <c r="BXG22" s="7"/>
      <c r="BXH22" s="7"/>
      <c r="BXI22" s="7"/>
      <c r="BXJ22" s="7"/>
      <c r="BXK22" s="7"/>
      <c r="BXL22" s="7"/>
      <c r="BXM22" s="7"/>
      <c r="BXN22" s="7"/>
      <c r="BXO22" s="7"/>
      <c r="BXP22" s="7"/>
      <c r="BXQ22" s="7"/>
      <c r="BXR22" s="7"/>
      <c r="BXS22" s="7"/>
      <c r="BXT22" s="7"/>
      <c r="BXU22" s="7"/>
      <c r="BXV22" s="7"/>
      <c r="BXW22" s="7"/>
      <c r="BXX22" s="7"/>
      <c r="BXY22" s="7"/>
      <c r="BXZ22" s="7"/>
      <c r="BYA22" s="7"/>
      <c r="BYB22" s="7"/>
      <c r="BYC22" s="7"/>
      <c r="BYD22" s="7"/>
      <c r="BYE22" s="7"/>
      <c r="BYF22" s="7"/>
      <c r="BYG22" s="7"/>
      <c r="BYH22" s="7"/>
      <c r="BYI22" s="7"/>
      <c r="BYJ22" s="7"/>
      <c r="BYK22" s="7"/>
      <c r="BYL22" s="7"/>
      <c r="BYM22" s="7"/>
      <c r="BYN22" s="7"/>
      <c r="BYO22" s="7"/>
      <c r="BYP22" s="7"/>
      <c r="BYQ22" s="7"/>
      <c r="BYR22" s="7"/>
      <c r="BYS22" s="7"/>
      <c r="BYT22" s="7"/>
      <c r="BYU22" s="7"/>
      <c r="BYV22" s="7"/>
      <c r="BYW22" s="7"/>
      <c r="BYX22" s="7"/>
      <c r="BYY22" s="7"/>
      <c r="BYZ22" s="7"/>
      <c r="BZA22" s="7"/>
      <c r="BZB22" s="7"/>
      <c r="BZC22" s="7"/>
      <c r="BZD22" s="7"/>
      <c r="BZE22" s="7"/>
      <c r="BZF22" s="7"/>
      <c r="BZG22" s="7"/>
      <c r="BZH22" s="7"/>
      <c r="BZI22" s="7"/>
      <c r="BZJ22" s="7"/>
      <c r="BZK22" s="7"/>
      <c r="BZL22" s="7"/>
      <c r="BZM22" s="7"/>
      <c r="BZN22" s="7"/>
      <c r="BZO22" s="7"/>
      <c r="BZP22" s="7"/>
      <c r="BZQ22" s="7"/>
      <c r="BZR22" s="7"/>
      <c r="BZS22" s="7"/>
      <c r="BZT22" s="7"/>
      <c r="BZU22" s="7"/>
      <c r="BZV22" s="7"/>
      <c r="BZW22" s="7"/>
      <c r="BZX22" s="7"/>
      <c r="BZY22" s="7"/>
      <c r="BZZ22" s="7"/>
      <c r="CAA22" s="7"/>
      <c r="CAB22" s="7"/>
      <c r="CAC22" s="7"/>
      <c r="CAD22" s="7"/>
      <c r="CAE22" s="7"/>
      <c r="CAF22" s="7"/>
      <c r="CAG22" s="7"/>
      <c r="CAH22" s="7"/>
      <c r="CAI22" s="7"/>
      <c r="CAJ22" s="7"/>
      <c r="CAK22" s="7"/>
      <c r="CAL22" s="7"/>
      <c r="CAM22" s="7"/>
      <c r="CAN22" s="7"/>
      <c r="CAO22" s="7"/>
      <c r="CAP22" s="7"/>
      <c r="CAQ22" s="7"/>
      <c r="CAR22" s="7"/>
      <c r="CAS22" s="7"/>
      <c r="CAT22" s="7"/>
      <c r="CAU22" s="7"/>
      <c r="CAV22" s="7"/>
      <c r="CAW22" s="7"/>
      <c r="CAX22" s="7"/>
      <c r="CAY22" s="7"/>
      <c r="CAZ22" s="7"/>
      <c r="CBA22" s="7"/>
      <c r="CBB22" s="7"/>
      <c r="CBC22" s="7"/>
      <c r="CBD22" s="7"/>
      <c r="CBE22" s="7"/>
      <c r="CBF22" s="7"/>
      <c r="CBG22" s="7"/>
      <c r="CBH22" s="7"/>
      <c r="CBI22" s="7"/>
      <c r="CBJ22" s="7"/>
      <c r="CBK22" s="7"/>
      <c r="CBL22" s="7"/>
      <c r="CBM22" s="7"/>
      <c r="CBN22" s="7"/>
      <c r="CBO22" s="7"/>
      <c r="CBP22" s="7"/>
      <c r="CBQ22" s="7"/>
      <c r="CBR22" s="7"/>
      <c r="CBS22" s="7"/>
      <c r="CBT22" s="7"/>
      <c r="CBU22" s="7"/>
      <c r="CBV22" s="7"/>
      <c r="CBW22" s="7"/>
      <c r="CBX22" s="7"/>
      <c r="CBY22" s="7"/>
      <c r="CBZ22" s="7"/>
      <c r="CCA22" s="7"/>
      <c r="CCB22" s="7"/>
      <c r="CCC22" s="7"/>
      <c r="CCD22" s="7"/>
      <c r="CCE22" s="7"/>
      <c r="CCF22" s="7"/>
      <c r="CCG22" s="7"/>
      <c r="CCH22" s="7"/>
      <c r="CCI22" s="7"/>
      <c r="CCJ22" s="7"/>
      <c r="CCK22" s="7"/>
      <c r="CCL22" s="7"/>
      <c r="CCM22" s="7"/>
      <c r="CCN22" s="7"/>
      <c r="CCO22" s="7"/>
      <c r="CCP22" s="7"/>
      <c r="CCQ22" s="7"/>
      <c r="CCR22" s="7"/>
      <c r="CCS22" s="7"/>
      <c r="CCT22" s="7"/>
      <c r="CCU22" s="7"/>
      <c r="CCV22" s="7"/>
      <c r="CCW22" s="7"/>
      <c r="CCX22" s="7"/>
      <c r="CCY22" s="7"/>
      <c r="CCZ22" s="7"/>
      <c r="CDA22" s="7"/>
      <c r="CDB22" s="7"/>
      <c r="CDC22" s="7"/>
      <c r="CDD22" s="7"/>
      <c r="CDE22" s="7"/>
      <c r="CDF22" s="7"/>
      <c r="CDG22" s="7"/>
      <c r="CDH22" s="7"/>
      <c r="CDI22" s="7"/>
      <c r="CDJ22" s="7"/>
      <c r="CDK22" s="7"/>
      <c r="CDL22" s="7"/>
      <c r="CDM22" s="7"/>
      <c r="CDN22" s="7"/>
      <c r="CDO22" s="7"/>
      <c r="CDP22" s="7"/>
      <c r="CDQ22" s="7"/>
      <c r="CDR22" s="7"/>
      <c r="CDS22" s="7"/>
      <c r="CDT22" s="7"/>
      <c r="CDU22" s="7"/>
      <c r="CDV22" s="7"/>
      <c r="CDW22" s="7"/>
      <c r="CDX22" s="7"/>
      <c r="CDY22" s="7"/>
      <c r="CDZ22" s="7"/>
      <c r="CEA22" s="7"/>
      <c r="CEB22" s="7"/>
      <c r="CEC22" s="7"/>
      <c r="CED22" s="7"/>
      <c r="CEE22" s="7"/>
      <c r="CEF22" s="7"/>
      <c r="CEG22" s="7"/>
      <c r="CEH22" s="7"/>
      <c r="CEI22" s="7"/>
      <c r="CEJ22" s="7"/>
      <c r="CEK22" s="7"/>
      <c r="CEL22" s="7"/>
      <c r="CEM22" s="7"/>
      <c r="CEN22" s="7"/>
      <c r="CEO22" s="7"/>
      <c r="CEP22" s="7"/>
      <c r="CEQ22" s="7"/>
      <c r="CER22" s="7"/>
      <c r="CES22" s="7"/>
      <c r="CET22" s="7"/>
      <c r="CEU22" s="7"/>
      <c r="CEV22" s="7"/>
      <c r="CEW22" s="7"/>
      <c r="CEX22" s="7"/>
      <c r="CEY22" s="7"/>
      <c r="CEZ22" s="7"/>
      <c r="CFA22" s="7"/>
      <c r="CFB22" s="7"/>
      <c r="CFC22" s="7"/>
      <c r="CFD22" s="7"/>
      <c r="CFE22" s="7"/>
      <c r="CFF22" s="7"/>
      <c r="CFG22" s="7"/>
      <c r="CFH22" s="7"/>
      <c r="CFI22" s="7"/>
      <c r="CFJ22" s="7"/>
      <c r="CFK22" s="7"/>
      <c r="CFL22" s="7"/>
      <c r="CFM22" s="7"/>
      <c r="CFN22" s="7"/>
      <c r="CFO22" s="7"/>
      <c r="CFP22" s="7"/>
      <c r="CFQ22" s="7"/>
      <c r="CFR22" s="7"/>
      <c r="CFS22" s="7"/>
      <c r="CFT22" s="7"/>
      <c r="CFU22" s="7"/>
      <c r="CFV22" s="7"/>
      <c r="CFW22" s="7"/>
      <c r="CFX22" s="7"/>
      <c r="CFY22" s="7"/>
      <c r="CFZ22" s="7"/>
      <c r="CGA22" s="7"/>
      <c r="CGB22" s="7"/>
      <c r="CGC22" s="7"/>
      <c r="CGD22" s="7"/>
      <c r="CGE22" s="7"/>
      <c r="CGF22" s="7"/>
      <c r="CGG22" s="7"/>
      <c r="CGH22" s="7"/>
      <c r="CGI22" s="7"/>
      <c r="CGJ22" s="7"/>
      <c r="CGK22" s="7"/>
      <c r="CGL22" s="7"/>
      <c r="CGM22" s="7"/>
      <c r="CGN22" s="7"/>
      <c r="CGO22" s="7"/>
      <c r="CGP22" s="7"/>
      <c r="CGQ22" s="7"/>
      <c r="CGR22" s="7"/>
      <c r="CGS22" s="7"/>
      <c r="CGT22" s="7"/>
      <c r="CGU22" s="7"/>
      <c r="CGV22" s="7"/>
      <c r="CGW22" s="7"/>
      <c r="CGX22" s="7"/>
      <c r="CGY22" s="7"/>
      <c r="CGZ22" s="7"/>
      <c r="CHA22" s="7"/>
      <c r="CHB22" s="7"/>
      <c r="CHC22" s="7"/>
      <c r="CHD22" s="7"/>
      <c r="CHE22" s="7"/>
      <c r="CHF22" s="7"/>
      <c r="CHG22" s="7"/>
      <c r="CHH22" s="7"/>
      <c r="CHI22" s="7"/>
      <c r="CHJ22" s="7"/>
      <c r="CHK22" s="7"/>
      <c r="CHL22" s="7"/>
      <c r="CHM22" s="7"/>
      <c r="CHN22" s="7"/>
      <c r="CHO22" s="7"/>
      <c r="CHP22" s="7"/>
      <c r="CHQ22" s="7"/>
      <c r="CHR22" s="7"/>
      <c r="CHS22" s="7"/>
      <c r="CHT22" s="7"/>
      <c r="CHU22" s="7"/>
      <c r="CHV22" s="7"/>
      <c r="CHW22" s="7"/>
      <c r="CHX22" s="7"/>
      <c r="CHY22" s="7"/>
      <c r="CHZ22" s="7"/>
      <c r="CIA22" s="7"/>
      <c r="CIB22" s="7"/>
      <c r="CIC22" s="7"/>
      <c r="CID22" s="7"/>
      <c r="CIE22" s="7"/>
      <c r="CIF22" s="7"/>
      <c r="CIG22" s="7"/>
      <c r="CIH22" s="7"/>
      <c r="CII22" s="7"/>
      <c r="CIJ22" s="7"/>
      <c r="CIK22" s="7"/>
      <c r="CIL22" s="7"/>
      <c r="CIM22" s="7"/>
      <c r="CIN22" s="7"/>
      <c r="CIO22" s="7"/>
      <c r="CIP22" s="7"/>
      <c r="CIQ22" s="7"/>
      <c r="CIR22" s="7"/>
      <c r="CIS22" s="7"/>
      <c r="CIT22" s="7"/>
      <c r="CIU22" s="7"/>
      <c r="CIV22" s="7"/>
      <c r="CIW22" s="7"/>
      <c r="CIX22" s="7"/>
      <c r="CIY22" s="7"/>
      <c r="CIZ22" s="7"/>
      <c r="CJA22" s="7"/>
      <c r="CJB22" s="7"/>
      <c r="CJC22" s="7"/>
      <c r="CJD22" s="7"/>
      <c r="CJE22" s="7"/>
      <c r="CJF22" s="7"/>
      <c r="CJG22" s="7"/>
      <c r="CJH22" s="7"/>
      <c r="CJI22" s="7"/>
      <c r="CJJ22" s="7"/>
      <c r="CJK22" s="7"/>
      <c r="CJL22" s="7"/>
      <c r="CJM22" s="7"/>
      <c r="CJN22" s="7"/>
      <c r="CJO22" s="7"/>
      <c r="CJP22" s="7"/>
      <c r="CJQ22" s="7"/>
      <c r="CJR22" s="7"/>
      <c r="CJS22" s="7"/>
      <c r="CJT22" s="7"/>
      <c r="CJU22" s="7"/>
      <c r="CJV22" s="7"/>
      <c r="CJW22" s="7"/>
      <c r="CJX22" s="7"/>
      <c r="CJY22" s="7"/>
      <c r="CJZ22" s="7"/>
      <c r="CKA22" s="7"/>
      <c r="CKB22" s="7"/>
      <c r="CKC22" s="7"/>
      <c r="CKD22" s="7"/>
      <c r="CKE22" s="7"/>
      <c r="CKF22" s="7"/>
      <c r="CKG22" s="7"/>
      <c r="CKH22" s="7"/>
      <c r="CKI22" s="7"/>
      <c r="CKJ22" s="7"/>
      <c r="CKK22" s="7"/>
      <c r="CKL22" s="7"/>
      <c r="CKM22" s="7"/>
      <c r="CKN22" s="7"/>
      <c r="CKO22" s="7"/>
      <c r="CKP22" s="7"/>
      <c r="CKQ22" s="7"/>
      <c r="CKR22" s="7"/>
      <c r="CKS22" s="7"/>
      <c r="CKT22" s="7"/>
      <c r="CKU22" s="7"/>
      <c r="CKV22" s="7"/>
      <c r="CKW22" s="7"/>
      <c r="CKX22" s="7"/>
      <c r="CKY22" s="7"/>
      <c r="CKZ22" s="7"/>
      <c r="CLA22" s="7"/>
      <c r="CLB22" s="7"/>
      <c r="CLC22" s="7"/>
      <c r="CLD22" s="7"/>
      <c r="CLE22" s="7"/>
      <c r="CLF22" s="7"/>
      <c r="CLG22" s="7"/>
      <c r="CLH22" s="7"/>
      <c r="CLI22" s="7"/>
      <c r="CLJ22" s="7"/>
      <c r="CLK22" s="7"/>
      <c r="CLL22" s="7"/>
      <c r="CLM22" s="7"/>
      <c r="CLN22" s="7"/>
      <c r="CLO22" s="7"/>
      <c r="CLP22" s="7"/>
      <c r="CLQ22" s="7"/>
      <c r="CLR22" s="7"/>
      <c r="CLS22" s="7"/>
      <c r="CLT22" s="7"/>
      <c r="CLU22" s="7"/>
      <c r="CLV22" s="7"/>
      <c r="CLW22" s="7"/>
      <c r="CLX22" s="7"/>
      <c r="CLY22" s="7"/>
      <c r="CLZ22" s="7"/>
      <c r="CMA22" s="7"/>
      <c r="CMB22" s="7"/>
      <c r="CMC22" s="7"/>
      <c r="CMD22" s="7"/>
      <c r="CME22" s="7"/>
      <c r="CMF22" s="7"/>
      <c r="CMG22" s="7"/>
      <c r="CMH22" s="7"/>
      <c r="CMI22" s="7"/>
      <c r="CMJ22" s="7"/>
      <c r="CMK22" s="7"/>
      <c r="CML22" s="7"/>
      <c r="CMM22" s="7"/>
      <c r="CMN22" s="7"/>
      <c r="CMO22" s="7"/>
      <c r="CMP22" s="7"/>
      <c r="CMQ22" s="7"/>
      <c r="CMR22" s="7"/>
      <c r="CMS22" s="7"/>
      <c r="CMT22" s="7"/>
      <c r="CMU22" s="7"/>
      <c r="CMV22" s="7"/>
      <c r="CMW22" s="7"/>
      <c r="CMX22" s="7"/>
      <c r="CMY22" s="7"/>
      <c r="CMZ22" s="7"/>
      <c r="CNA22" s="7"/>
      <c r="CNB22" s="7"/>
      <c r="CNC22" s="7"/>
      <c r="CND22" s="7"/>
      <c r="CNE22" s="7"/>
      <c r="CNF22" s="7"/>
      <c r="CNG22" s="7"/>
      <c r="CNH22" s="7"/>
      <c r="CNI22" s="7"/>
      <c r="CNJ22" s="7"/>
      <c r="CNK22" s="7"/>
      <c r="CNL22" s="7"/>
      <c r="CNM22" s="7"/>
      <c r="CNN22" s="7"/>
      <c r="CNO22" s="7"/>
      <c r="CNP22" s="7"/>
      <c r="CNQ22" s="7"/>
      <c r="CNR22" s="7"/>
      <c r="CNS22" s="7"/>
      <c r="CNT22" s="7"/>
      <c r="CNU22" s="7"/>
      <c r="CNV22" s="7"/>
      <c r="CNW22" s="7"/>
      <c r="CNX22" s="7"/>
      <c r="CNY22" s="7"/>
      <c r="CNZ22" s="7"/>
      <c r="COA22" s="7"/>
      <c r="COB22" s="7"/>
      <c r="COC22" s="7"/>
      <c r="COD22" s="7"/>
      <c r="COE22" s="7"/>
      <c r="COF22" s="7"/>
      <c r="COG22" s="7"/>
      <c r="COH22" s="7"/>
      <c r="COI22" s="7"/>
      <c r="COJ22" s="7"/>
      <c r="COK22" s="7"/>
      <c r="COL22" s="7"/>
      <c r="COM22" s="7"/>
      <c r="CON22" s="7"/>
      <c r="COO22" s="7"/>
      <c r="COP22" s="7"/>
      <c r="COQ22" s="7"/>
      <c r="COR22" s="7"/>
      <c r="COS22" s="7"/>
      <c r="COT22" s="7"/>
      <c r="COU22" s="7"/>
      <c r="COV22" s="7"/>
      <c r="COW22" s="7"/>
      <c r="COX22" s="7"/>
      <c r="COY22" s="7"/>
      <c r="COZ22" s="7"/>
      <c r="CPA22" s="7"/>
      <c r="CPB22" s="7"/>
      <c r="CPC22" s="7"/>
      <c r="CPD22" s="7"/>
      <c r="CPE22" s="7"/>
      <c r="CPF22" s="7"/>
      <c r="CPG22" s="7"/>
      <c r="CPH22" s="7"/>
      <c r="CPI22" s="7"/>
      <c r="CPJ22" s="7"/>
      <c r="CPK22" s="7"/>
      <c r="CPL22" s="7"/>
      <c r="CPM22" s="7"/>
      <c r="CPN22" s="7"/>
      <c r="CPO22" s="7"/>
      <c r="CPP22" s="7"/>
      <c r="CPQ22" s="7"/>
      <c r="CPR22" s="7"/>
      <c r="CPS22" s="7"/>
      <c r="CPT22" s="7"/>
      <c r="CPU22" s="7"/>
      <c r="CPV22" s="7"/>
      <c r="CPW22" s="7"/>
      <c r="CPX22" s="7"/>
      <c r="CPY22" s="7"/>
      <c r="CPZ22" s="7"/>
      <c r="CQA22" s="7"/>
      <c r="CQB22" s="7"/>
      <c r="CQC22" s="7"/>
      <c r="CQD22" s="7"/>
      <c r="CQE22" s="7"/>
      <c r="CQF22" s="7"/>
      <c r="CQG22" s="7"/>
      <c r="CQH22" s="7"/>
      <c r="CQI22" s="7"/>
      <c r="CQJ22" s="7"/>
      <c r="CQK22" s="7"/>
      <c r="CQL22" s="7"/>
      <c r="CQM22" s="7"/>
      <c r="CQN22" s="7"/>
      <c r="CQO22" s="7"/>
      <c r="CQP22" s="7"/>
      <c r="CQQ22" s="7"/>
      <c r="CQR22" s="7"/>
      <c r="CQS22" s="7"/>
      <c r="CQT22" s="7"/>
      <c r="CQU22" s="7"/>
      <c r="CQV22" s="7"/>
      <c r="CQW22" s="7"/>
      <c r="CQX22" s="7"/>
      <c r="CQY22" s="7"/>
      <c r="CQZ22" s="7"/>
      <c r="CRA22" s="7"/>
      <c r="CRB22" s="7"/>
      <c r="CRC22" s="7"/>
      <c r="CRD22" s="7"/>
      <c r="CRE22" s="7"/>
      <c r="CRF22" s="7"/>
      <c r="CRG22" s="7"/>
      <c r="CRH22" s="7"/>
      <c r="CRI22" s="7"/>
      <c r="CRJ22" s="7"/>
      <c r="CRK22" s="7"/>
      <c r="CRL22" s="7"/>
      <c r="CRM22" s="7"/>
      <c r="CRN22" s="7"/>
      <c r="CRO22" s="7"/>
      <c r="CRP22" s="7"/>
      <c r="CRQ22" s="7"/>
      <c r="CRR22" s="7"/>
      <c r="CRS22" s="7"/>
      <c r="CRT22" s="7"/>
      <c r="CRU22" s="7"/>
      <c r="CRV22" s="7"/>
      <c r="CRW22" s="7"/>
      <c r="CRX22" s="7"/>
      <c r="CRY22" s="7"/>
      <c r="CRZ22" s="7"/>
      <c r="CSA22" s="7"/>
      <c r="CSB22" s="7"/>
      <c r="CSC22" s="7"/>
      <c r="CSD22" s="7"/>
      <c r="CSE22" s="7"/>
      <c r="CSF22" s="7"/>
      <c r="CSG22" s="7"/>
      <c r="CSH22" s="7"/>
      <c r="CSI22" s="7"/>
      <c r="CSJ22" s="7"/>
      <c r="CSK22" s="7"/>
      <c r="CSL22" s="7"/>
      <c r="CSM22" s="7"/>
      <c r="CSN22" s="7"/>
      <c r="CSO22" s="7"/>
      <c r="CSP22" s="7"/>
      <c r="CSQ22" s="7"/>
      <c r="CSR22" s="7"/>
      <c r="CSS22" s="7"/>
      <c r="CST22" s="7"/>
      <c r="CSU22" s="7"/>
      <c r="CSV22" s="7"/>
      <c r="CSW22" s="7"/>
      <c r="CSX22" s="7"/>
      <c r="CSY22" s="7"/>
      <c r="CSZ22" s="7"/>
      <c r="CTA22" s="7"/>
      <c r="CTB22" s="7"/>
      <c r="CTC22" s="7"/>
      <c r="CTD22" s="7"/>
      <c r="CTE22" s="7"/>
      <c r="CTF22" s="7"/>
      <c r="CTG22" s="7"/>
      <c r="CTH22" s="7"/>
      <c r="CTI22" s="7"/>
      <c r="CTJ22" s="7"/>
      <c r="CTK22" s="7"/>
      <c r="CTL22" s="7"/>
      <c r="CTM22" s="7"/>
      <c r="CTN22" s="7"/>
      <c r="CTO22" s="7"/>
      <c r="CTP22" s="7"/>
      <c r="CTQ22" s="7"/>
      <c r="CTR22" s="7"/>
      <c r="CTS22" s="7"/>
      <c r="CTT22" s="7"/>
      <c r="CTU22" s="7"/>
      <c r="CTV22" s="7"/>
      <c r="CTW22" s="7"/>
      <c r="CTX22" s="7"/>
      <c r="CTY22" s="7"/>
      <c r="CTZ22" s="7"/>
      <c r="CUA22" s="7"/>
      <c r="CUB22" s="7"/>
      <c r="CUC22" s="7"/>
      <c r="CUD22" s="7"/>
      <c r="CUE22" s="7"/>
      <c r="CUF22" s="7"/>
      <c r="CUG22" s="7"/>
      <c r="CUH22" s="7"/>
      <c r="CUI22" s="7"/>
      <c r="CUJ22" s="7"/>
      <c r="CUK22" s="7"/>
      <c r="CUL22" s="7"/>
      <c r="CUM22" s="7"/>
      <c r="CUN22" s="7"/>
      <c r="CUO22" s="7"/>
      <c r="CUP22" s="7"/>
      <c r="CUQ22" s="7"/>
      <c r="CUR22" s="7"/>
      <c r="CUS22" s="7"/>
      <c r="CUT22" s="7"/>
      <c r="CUU22" s="7"/>
      <c r="CUV22" s="7"/>
      <c r="CUW22" s="7"/>
      <c r="CUX22" s="7"/>
      <c r="CUY22" s="7"/>
      <c r="CUZ22" s="7"/>
      <c r="CVA22" s="7"/>
      <c r="CVB22" s="7"/>
      <c r="CVC22" s="7"/>
      <c r="CVD22" s="7"/>
      <c r="CVE22" s="7"/>
      <c r="CVF22" s="7"/>
      <c r="CVG22" s="7"/>
      <c r="CVH22" s="7"/>
      <c r="CVI22" s="7"/>
      <c r="CVJ22" s="7"/>
      <c r="CVK22" s="7"/>
      <c r="CVL22" s="7"/>
      <c r="CVM22" s="7"/>
      <c r="CVN22" s="7"/>
      <c r="CVO22" s="7"/>
      <c r="CVP22" s="7"/>
      <c r="CVQ22" s="7"/>
      <c r="CVR22" s="7"/>
      <c r="CVS22" s="7"/>
      <c r="CVT22" s="7"/>
      <c r="CVU22" s="7"/>
      <c r="CVV22" s="7"/>
      <c r="CVW22" s="7"/>
      <c r="CVX22" s="7"/>
      <c r="CVY22" s="7"/>
      <c r="CVZ22" s="7"/>
      <c r="CWA22" s="7"/>
      <c r="CWB22" s="7"/>
      <c r="CWC22" s="7"/>
      <c r="CWD22" s="7"/>
      <c r="CWE22" s="7"/>
      <c r="CWF22" s="7"/>
      <c r="CWG22" s="7"/>
      <c r="CWH22" s="7"/>
      <c r="CWI22" s="7"/>
      <c r="CWJ22" s="7"/>
      <c r="CWK22" s="7"/>
      <c r="CWL22" s="7"/>
      <c r="CWM22" s="7"/>
      <c r="CWN22" s="7"/>
      <c r="CWO22" s="7"/>
      <c r="CWP22" s="7"/>
      <c r="CWQ22" s="7"/>
      <c r="CWR22" s="7"/>
      <c r="CWS22" s="7"/>
      <c r="CWT22" s="7"/>
      <c r="CWU22" s="7"/>
      <c r="CWV22" s="7"/>
      <c r="CWW22" s="7"/>
      <c r="CWX22" s="7"/>
      <c r="CWY22" s="7"/>
      <c r="CWZ22" s="7"/>
      <c r="CXA22" s="7"/>
      <c r="CXB22" s="7"/>
      <c r="CXC22" s="7"/>
      <c r="CXD22" s="7"/>
      <c r="CXE22" s="7"/>
      <c r="CXF22" s="7"/>
      <c r="CXG22" s="7"/>
      <c r="CXH22" s="7"/>
      <c r="CXI22" s="7"/>
      <c r="CXJ22" s="7"/>
      <c r="CXK22" s="7"/>
      <c r="CXL22" s="7"/>
      <c r="CXM22" s="7"/>
      <c r="CXN22" s="7"/>
      <c r="CXO22" s="7"/>
      <c r="CXP22" s="7"/>
      <c r="CXQ22" s="7"/>
      <c r="CXR22" s="7"/>
      <c r="CXS22" s="7"/>
      <c r="CXT22" s="7"/>
      <c r="CXU22" s="7"/>
      <c r="CXV22" s="7"/>
      <c r="CXW22" s="7"/>
      <c r="CXX22" s="7"/>
      <c r="CXY22" s="7"/>
      <c r="CXZ22" s="7"/>
      <c r="CYA22" s="7"/>
      <c r="CYB22" s="7"/>
      <c r="CYC22" s="7"/>
      <c r="CYD22" s="7"/>
      <c r="CYE22" s="7"/>
      <c r="CYF22" s="7"/>
      <c r="CYG22" s="7"/>
      <c r="CYH22" s="7"/>
      <c r="CYI22" s="7"/>
      <c r="CYJ22" s="7"/>
      <c r="CYK22" s="7"/>
      <c r="CYL22" s="7"/>
      <c r="CYM22" s="7"/>
      <c r="CYN22" s="7"/>
      <c r="CYO22" s="7"/>
      <c r="CYP22" s="7"/>
      <c r="CYQ22" s="7"/>
      <c r="CYR22" s="7"/>
      <c r="CYS22" s="7"/>
      <c r="CYT22" s="7"/>
      <c r="CYU22" s="7"/>
      <c r="CYV22" s="7"/>
      <c r="CYW22" s="7"/>
      <c r="CYX22" s="7"/>
      <c r="CYY22" s="7"/>
      <c r="CYZ22" s="7"/>
      <c r="CZA22" s="7"/>
      <c r="CZB22" s="7"/>
      <c r="CZC22" s="7"/>
      <c r="CZD22" s="7"/>
      <c r="CZE22" s="7"/>
      <c r="CZF22" s="7"/>
      <c r="CZG22" s="7"/>
      <c r="CZH22" s="7"/>
      <c r="CZI22" s="7"/>
      <c r="CZJ22" s="7"/>
      <c r="CZK22" s="7"/>
      <c r="CZL22" s="7"/>
      <c r="CZM22" s="7"/>
      <c r="CZN22" s="7"/>
      <c r="CZO22" s="7"/>
      <c r="CZP22" s="7"/>
      <c r="CZQ22" s="7"/>
      <c r="CZR22" s="7"/>
      <c r="CZS22" s="7"/>
      <c r="CZT22" s="7"/>
      <c r="CZU22" s="7"/>
      <c r="CZV22" s="7"/>
      <c r="CZW22" s="7"/>
      <c r="CZX22" s="7"/>
      <c r="CZY22" s="7"/>
      <c r="CZZ22" s="7"/>
      <c r="DAA22" s="7"/>
      <c r="DAB22" s="7"/>
      <c r="DAC22" s="7"/>
      <c r="DAD22" s="7"/>
      <c r="DAE22" s="7"/>
      <c r="DAF22" s="7"/>
      <c r="DAG22" s="7"/>
      <c r="DAH22" s="7"/>
      <c r="DAI22" s="7"/>
      <c r="DAJ22" s="7"/>
      <c r="DAK22" s="7"/>
      <c r="DAL22" s="7"/>
      <c r="DAM22" s="7"/>
      <c r="DAN22" s="7"/>
      <c r="DAO22" s="7"/>
      <c r="DAP22" s="7"/>
      <c r="DAQ22" s="7"/>
      <c r="DAR22" s="7"/>
      <c r="DAS22" s="7"/>
      <c r="DAT22" s="7"/>
      <c r="DAU22" s="7"/>
      <c r="DAV22" s="7"/>
      <c r="DAW22" s="7"/>
      <c r="DAX22" s="7"/>
      <c r="DAY22" s="7"/>
      <c r="DAZ22" s="7"/>
      <c r="DBA22" s="7"/>
      <c r="DBB22" s="7"/>
      <c r="DBC22" s="7"/>
      <c r="DBD22" s="7"/>
      <c r="DBE22" s="7"/>
      <c r="DBF22" s="7"/>
      <c r="DBG22" s="7"/>
      <c r="DBH22" s="7"/>
      <c r="DBI22" s="7"/>
      <c r="DBJ22" s="7"/>
      <c r="DBK22" s="7"/>
      <c r="DBL22" s="7"/>
      <c r="DBM22" s="7"/>
      <c r="DBN22" s="7"/>
      <c r="DBO22" s="7"/>
      <c r="DBP22" s="7"/>
      <c r="DBQ22" s="7"/>
      <c r="DBR22" s="7"/>
      <c r="DBS22" s="7"/>
      <c r="DBT22" s="7"/>
      <c r="DBU22" s="7"/>
      <c r="DBV22" s="7"/>
      <c r="DBW22" s="7"/>
      <c r="DBX22" s="7"/>
      <c r="DBY22" s="7"/>
      <c r="DBZ22" s="7"/>
      <c r="DCA22" s="7"/>
      <c r="DCB22" s="7"/>
      <c r="DCC22" s="7"/>
      <c r="DCD22" s="7"/>
      <c r="DCE22" s="7"/>
      <c r="DCF22" s="7"/>
      <c r="DCG22" s="7"/>
      <c r="DCH22" s="7"/>
      <c r="DCI22" s="7"/>
      <c r="DCJ22" s="7"/>
      <c r="DCK22" s="7"/>
      <c r="DCL22" s="7"/>
      <c r="DCM22" s="7"/>
      <c r="DCN22" s="7"/>
      <c r="DCO22" s="7"/>
      <c r="DCP22" s="7"/>
      <c r="DCQ22" s="7"/>
      <c r="DCR22" s="7"/>
      <c r="DCS22" s="7"/>
      <c r="DCT22" s="7"/>
      <c r="DCU22" s="7"/>
      <c r="DCV22" s="7"/>
      <c r="DCW22" s="7"/>
      <c r="DCX22" s="7"/>
      <c r="DCY22" s="7"/>
      <c r="DCZ22" s="7"/>
      <c r="DDA22" s="7"/>
      <c r="DDB22" s="7"/>
      <c r="DDC22" s="7"/>
      <c r="DDD22" s="7"/>
      <c r="DDE22" s="7"/>
      <c r="DDF22" s="7"/>
      <c r="DDG22" s="7"/>
      <c r="DDH22" s="7"/>
      <c r="DDI22" s="7"/>
      <c r="DDJ22" s="7"/>
      <c r="DDK22" s="7"/>
      <c r="DDL22" s="7"/>
      <c r="DDM22" s="7"/>
      <c r="DDN22" s="7"/>
      <c r="DDO22" s="7"/>
      <c r="DDP22" s="7"/>
      <c r="DDQ22" s="7"/>
      <c r="DDR22" s="7"/>
      <c r="DDS22" s="7"/>
      <c r="DDT22" s="7"/>
      <c r="DDU22" s="7"/>
      <c r="DDV22" s="7"/>
      <c r="DDW22" s="7"/>
      <c r="DDX22" s="7"/>
      <c r="DDY22" s="7"/>
      <c r="DDZ22" s="7"/>
      <c r="DEA22" s="7"/>
      <c r="DEB22" s="7"/>
      <c r="DEC22" s="7"/>
      <c r="DED22" s="7"/>
      <c r="DEE22" s="7"/>
      <c r="DEF22" s="7"/>
      <c r="DEG22" s="7"/>
      <c r="DEH22" s="7"/>
      <c r="DEI22" s="7"/>
      <c r="DEJ22" s="7"/>
      <c r="DEK22" s="7"/>
      <c r="DEL22" s="7"/>
      <c r="DEM22" s="7"/>
      <c r="DEN22" s="7"/>
      <c r="DEO22" s="7"/>
      <c r="DEP22" s="7"/>
      <c r="DEQ22" s="7"/>
      <c r="DER22" s="7"/>
      <c r="DES22" s="7"/>
      <c r="DET22" s="7"/>
      <c r="DEU22" s="7"/>
      <c r="DEV22" s="7"/>
      <c r="DEW22" s="7"/>
      <c r="DEX22" s="7"/>
      <c r="DEY22" s="7"/>
      <c r="DEZ22" s="7"/>
      <c r="DFA22" s="7"/>
      <c r="DFB22" s="7"/>
      <c r="DFC22" s="7"/>
      <c r="DFD22" s="7"/>
      <c r="DFE22" s="7"/>
      <c r="DFF22" s="7"/>
      <c r="DFG22" s="7"/>
      <c r="DFH22" s="7"/>
      <c r="DFI22" s="7"/>
      <c r="DFJ22" s="7"/>
      <c r="DFK22" s="7"/>
      <c r="DFL22" s="7"/>
      <c r="DFM22" s="7"/>
      <c r="DFN22" s="7"/>
      <c r="DFO22" s="7"/>
      <c r="DFP22" s="7"/>
      <c r="DFQ22" s="7"/>
      <c r="DFR22" s="7"/>
      <c r="DFS22" s="7"/>
      <c r="DFT22" s="7"/>
      <c r="DFU22" s="7"/>
      <c r="DFV22" s="7"/>
      <c r="DFW22" s="7"/>
      <c r="DFX22" s="7"/>
      <c r="DFY22" s="7"/>
      <c r="DFZ22" s="7"/>
      <c r="DGA22" s="7"/>
      <c r="DGB22" s="7"/>
      <c r="DGC22" s="7"/>
      <c r="DGD22" s="7"/>
      <c r="DGE22" s="7"/>
      <c r="DGF22" s="7"/>
      <c r="DGG22" s="7"/>
      <c r="DGH22" s="7"/>
      <c r="DGI22" s="7"/>
      <c r="DGJ22" s="7"/>
      <c r="DGK22" s="7"/>
      <c r="DGL22" s="7"/>
      <c r="DGM22" s="7"/>
      <c r="DGN22" s="7"/>
      <c r="DGO22" s="7"/>
      <c r="DGP22" s="7"/>
      <c r="DGQ22" s="7"/>
      <c r="DGR22" s="7"/>
      <c r="DGS22" s="7"/>
      <c r="DGT22" s="7"/>
      <c r="DGU22" s="7"/>
      <c r="DGV22" s="7"/>
      <c r="DGW22" s="7"/>
      <c r="DGX22" s="7"/>
      <c r="DGY22" s="7"/>
      <c r="DGZ22" s="7"/>
      <c r="DHA22" s="7"/>
      <c r="DHB22" s="7"/>
      <c r="DHC22" s="7"/>
      <c r="DHD22" s="7"/>
      <c r="DHE22" s="7"/>
      <c r="DHF22" s="7"/>
      <c r="DHG22" s="7"/>
      <c r="DHH22" s="7"/>
      <c r="DHI22" s="7"/>
      <c r="DHJ22" s="7"/>
      <c r="DHK22" s="7"/>
      <c r="DHL22" s="7"/>
      <c r="DHM22" s="7"/>
      <c r="DHN22" s="7"/>
      <c r="DHO22" s="7"/>
      <c r="DHP22" s="7"/>
      <c r="DHQ22" s="7"/>
      <c r="DHR22" s="7"/>
      <c r="DHS22" s="7"/>
      <c r="DHT22" s="7"/>
      <c r="DHU22" s="7"/>
      <c r="DHV22" s="7"/>
      <c r="DHW22" s="7"/>
      <c r="DHX22" s="7"/>
      <c r="DHY22" s="7"/>
      <c r="DHZ22" s="7"/>
      <c r="DIA22" s="7"/>
      <c r="DIB22" s="7"/>
      <c r="DIC22" s="7"/>
      <c r="DID22" s="7"/>
      <c r="DIE22" s="7"/>
      <c r="DIF22" s="7"/>
      <c r="DIG22" s="7"/>
      <c r="DIH22" s="7"/>
      <c r="DII22" s="7"/>
      <c r="DIJ22" s="7"/>
      <c r="DIK22" s="7"/>
      <c r="DIL22" s="7"/>
      <c r="DIM22" s="7"/>
      <c r="DIN22" s="7"/>
      <c r="DIO22" s="7"/>
      <c r="DIP22" s="7"/>
      <c r="DIQ22" s="7"/>
      <c r="DIR22" s="7"/>
      <c r="DIS22" s="7"/>
      <c r="DIT22" s="7"/>
      <c r="DIU22" s="7"/>
      <c r="DIV22" s="7"/>
      <c r="DIW22" s="7"/>
      <c r="DIX22" s="7"/>
      <c r="DIY22" s="7"/>
      <c r="DIZ22" s="7"/>
      <c r="DJA22" s="7"/>
      <c r="DJB22" s="7"/>
      <c r="DJC22" s="7"/>
      <c r="DJD22" s="7"/>
      <c r="DJE22" s="7"/>
      <c r="DJF22" s="7"/>
      <c r="DJG22" s="7"/>
      <c r="DJH22" s="7"/>
      <c r="DJI22" s="7"/>
      <c r="DJJ22" s="7"/>
      <c r="DJK22" s="7"/>
      <c r="DJL22" s="7"/>
      <c r="DJM22" s="7"/>
      <c r="DJN22" s="7"/>
      <c r="DJO22" s="7"/>
      <c r="DJP22" s="7"/>
      <c r="DJQ22" s="7"/>
      <c r="DJR22" s="7"/>
      <c r="DJS22" s="7"/>
      <c r="DJT22" s="7"/>
      <c r="DJU22" s="7"/>
      <c r="DJV22" s="7"/>
      <c r="DJW22" s="7"/>
      <c r="DJX22" s="7"/>
      <c r="DJY22" s="7"/>
      <c r="DJZ22" s="7"/>
      <c r="DKA22" s="7"/>
      <c r="DKB22" s="7"/>
      <c r="DKC22" s="7"/>
      <c r="DKD22" s="7"/>
      <c r="DKE22" s="7"/>
      <c r="DKF22" s="7"/>
      <c r="DKG22" s="7"/>
      <c r="DKH22" s="7"/>
      <c r="DKI22" s="7"/>
      <c r="DKJ22" s="7"/>
      <c r="DKK22" s="7"/>
      <c r="DKL22" s="7"/>
      <c r="DKM22" s="7"/>
      <c r="DKN22" s="7"/>
      <c r="DKO22" s="7"/>
      <c r="DKP22" s="7"/>
      <c r="DKQ22" s="7"/>
      <c r="DKR22" s="7"/>
      <c r="DKS22" s="7"/>
      <c r="DKT22" s="7"/>
      <c r="DKU22" s="7"/>
      <c r="DKV22" s="7"/>
      <c r="DKW22" s="7"/>
      <c r="DKX22" s="7"/>
      <c r="DKY22" s="7"/>
      <c r="DKZ22" s="7"/>
      <c r="DLA22" s="7"/>
      <c r="DLB22" s="7"/>
      <c r="DLC22" s="7"/>
      <c r="DLD22" s="7"/>
      <c r="DLE22" s="7"/>
      <c r="DLF22" s="7"/>
      <c r="DLG22" s="7"/>
      <c r="DLH22" s="7"/>
      <c r="DLI22" s="7"/>
      <c r="DLJ22" s="7"/>
      <c r="DLK22" s="7"/>
      <c r="DLL22" s="7"/>
      <c r="DLM22" s="7"/>
      <c r="DLN22" s="7"/>
      <c r="DLO22" s="7"/>
      <c r="DLP22" s="7"/>
      <c r="DLQ22" s="7"/>
      <c r="DLR22" s="7"/>
      <c r="DLS22" s="7"/>
      <c r="DLT22" s="7"/>
      <c r="DLU22" s="7"/>
      <c r="DLV22" s="7"/>
      <c r="DLW22" s="7"/>
      <c r="DLX22" s="7"/>
      <c r="DLY22" s="7"/>
      <c r="DLZ22" s="7"/>
      <c r="DMA22" s="7"/>
      <c r="DMB22" s="7"/>
      <c r="DMC22" s="7"/>
      <c r="DMD22" s="7"/>
      <c r="DME22" s="7"/>
      <c r="DMF22" s="7"/>
      <c r="DMG22" s="7"/>
      <c r="DMH22" s="7"/>
      <c r="DMI22" s="7"/>
      <c r="DMJ22" s="7"/>
      <c r="DMK22" s="7"/>
      <c r="DML22" s="7"/>
      <c r="DMM22" s="7"/>
      <c r="DMN22" s="7"/>
      <c r="DMO22" s="7"/>
      <c r="DMP22" s="7"/>
      <c r="DMQ22" s="7"/>
      <c r="DMR22" s="7"/>
      <c r="DMS22" s="7"/>
      <c r="DMT22" s="7"/>
      <c r="DMU22" s="7"/>
      <c r="DMV22" s="7"/>
      <c r="DMW22" s="7"/>
      <c r="DMX22" s="7"/>
      <c r="DMY22" s="7"/>
      <c r="DMZ22" s="7"/>
      <c r="DNA22" s="7"/>
      <c r="DNB22" s="7"/>
      <c r="DNC22" s="7"/>
      <c r="DND22" s="7"/>
      <c r="DNE22" s="7"/>
      <c r="DNF22" s="7"/>
      <c r="DNG22" s="7"/>
      <c r="DNH22" s="7"/>
      <c r="DNI22" s="7"/>
      <c r="DNJ22" s="7"/>
      <c r="DNK22" s="7"/>
      <c r="DNL22" s="7"/>
      <c r="DNM22" s="7"/>
      <c r="DNN22" s="7"/>
      <c r="DNO22" s="7"/>
      <c r="DNP22" s="7"/>
      <c r="DNQ22" s="7"/>
      <c r="DNR22" s="7"/>
      <c r="DNS22" s="7"/>
      <c r="DNT22" s="7"/>
      <c r="DNU22" s="7"/>
      <c r="DNV22" s="7"/>
      <c r="DNW22" s="7"/>
      <c r="DNX22" s="7"/>
      <c r="DNY22" s="7"/>
      <c r="DNZ22" s="7"/>
      <c r="DOA22" s="7"/>
      <c r="DOB22" s="7"/>
      <c r="DOC22" s="7"/>
      <c r="DOD22" s="7"/>
      <c r="DOE22" s="7"/>
      <c r="DOF22" s="7"/>
      <c r="DOG22" s="7"/>
      <c r="DOH22" s="7"/>
      <c r="DOI22" s="7"/>
      <c r="DOJ22" s="7"/>
      <c r="DOK22" s="7"/>
      <c r="DOL22" s="7"/>
      <c r="DOM22" s="7"/>
      <c r="DON22" s="7"/>
      <c r="DOO22" s="7"/>
      <c r="DOP22" s="7"/>
      <c r="DOQ22" s="7"/>
      <c r="DOR22" s="7"/>
      <c r="DOS22" s="7"/>
      <c r="DOT22" s="7"/>
      <c r="DOU22" s="7"/>
      <c r="DOV22" s="7"/>
      <c r="DOW22" s="7"/>
      <c r="DOX22" s="7"/>
      <c r="DOY22" s="7"/>
      <c r="DOZ22" s="7"/>
      <c r="DPA22" s="7"/>
      <c r="DPB22" s="7"/>
      <c r="DPC22" s="7"/>
      <c r="DPD22" s="7"/>
      <c r="DPE22" s="7"/>
      <c r="DPF22" s="7"/>
      <c r="DPG22" s="7"/>
      <c r="DPH22" s="7"/>
      <c r="DPI22" s="7"/>
      <c r="DPJ22" s="7"/>
      <c r="DPK22" s="7"/>
      <c r="DPL22" s="7"/>
      <c r="DPM22" s="7"/>
      <c r="DPN22" s="7"/>
      <c r="DPO22" s="7"/>
      <c r="DPP22" s="7"/>
      <c r="DPQ22" s="7"/>
      <c r="DPR22" s="7"/>
      <c r="DPS22" s="7"/>
      <c r="DPT22" s="7"/>
      <c r="DPU22" s="7"/>
      <c r="DPV22" s="7"/>
      <c r="DPW22" s="7"/>
      <c r="DPX22" s="7"/>
      <c r="DPY22" s="7"/>
      <c r="DPZ22" s="7"/>
      <c r="DQA22" s="7"/>
      <c r="DQB22" s="7"/>
      <c r="DQC22" s="7"/>
      <c r="DQD22" s="7"/>
      <c r="DQE22" s="7"/>
      <c r="DQF22" s="7"/>
      <c r="DQG22" s="7"/>
      <c r="DQH22" s="7"/>
      <c r="DQI22" s="7"/>
      <c r="DQJ22" s="7"/>
      <c r="DQK22" s="7"/>
      <c r="DQL22" s="7"/>
      <c r="DQM22" s="7"/>
      <c r="DQN22" s="7"/>
      <c r="DQO22" s="7"/>
      <c r="DQP22" s="7"/>
      <c r="DQQ22" s="7"/>
      <c r="DQR22" s="7"/>
      <c r="DQS22" s="7"/>
      <c r="DQT22" s="7"/>
      <c r="DQU22" s="7"/>
      <c r="DQV22" s="7"/>
      <c r="DQW22" s="7"/>
      <c r="DQX22" s="7"/>
      <c r="DQY22" s="7"/>
      <c r="DQZ22" s="7"/>
      <c r="DRA22" s="7"/>
      <c r="DRB22" s="7"/>
      <c r="DRC22" s="7"/>
      <c r="DRD22" s="7"/>
      <c r="DRE22" s="7"/>
      <c r="DRF22" s="7"/>
      <c r="DRG22" s="7"/>
      <c r="DRH22" s="7"/>
      <c r="DRI22" s="7"/>
      <c r="DRJ22" s="7"/>
      <c r="DRK22" s="7"/>
      <c r="DRL22" s="7"/>
      <c r="DRM22" s="7"/>
      <c r="DRN22" s="7"/>
      <c r="DRO22" s="7"/>
      <c r="DRP22" s="7"/>
      <c r="DRQ22" s="7"/>
      <c r="DRR22" s="7"/>
      <c r="DRS22" s="7"/>
      <c r="DRT22" s="7"/>
      <c r="DRU22" s="7"/>
      <c r="DRV22" s="7"/>
      <c r="DRW22" s="7"/>
      <c r="DRX22" s="7"/>
      <c r="DRY22" s="7"/>
      <c r="DRZ22" s="7"/>
      <c r="DSA22" s="7"/>
      <c r="DSB22" s="7"/>
      <c r="DSC22" s="7"/>
      <c r="DSD22" s="7"/>
      <c r="DSE22" s="7"/>
      <c r="DSF22" s="7"/>
      <c r="DSG22" s="7"/>
      <c r="DSH22" s="7"/>
      <c r="DSI22" s="7"/>
      <c r="DSJ22" s="7"/>
      <c r="DSK22" s="7"/>
      <c r="DSL22" s="7"/>
      <c r="DSM22" s="7"/>
      <c r="DSN22" s="7"/>
      <c r="DSO22" s="7"/>
      <c r="DSP22" s="7"/>
      <c r="DSQ22" s="7"/>
      <c r="DSR22" s="7"/>
      <c r="DSS22" s="7"/>
      <c r="DST22" s="7"/>
      <c r="DSU22" s="7"/>
      <c r="DSV22" s="7"/>
      <c r="DSW22" s="7"/>
      <c r="DSX22" s="7"/>
      <c r="DSY22" s="7"/>
      <c r="DSZ22" s="7"/>
      <c r="DTA22" s="7"/>
      <c r="DTB22" s="7"/>
      <c r="DTC22" s="7"/>
      <c r="DTD22" s="7"/>
      <c r="DTE22" s="7"/>
      <c r="DTF22" s="7"/>
      <c r="DTG22" s="7"/>
      <c r="DTH22" s="7"/>
      <c r="DTI22" s="7"/>
      <c r="DTJ22" s="7"/>
      <c r="DTK22" s="7"/>
      <c r="DTL22" s="7"/>
      <c r="DTM22" s="7"/>
      <c r="DTN22" s="7"/>
      <c r="DTO22" s="7"/>
      <c r="DTP22" s="7"/>
      <c r="DTQ22" s="7"/>
      <c r="DTR22" s="7"/>
      <c r="DTS22" s="7"/>
      <c r="DTT22" s="7"/>
      <c r="DTU22" s="7"/>
      <c r="DTV22" s="7"/>
      <c r="DTW22" s="7"/>
      <c r="DTX22" s="7"/>
      <c r="DTY22" s="7"/>
      <c r="DTZ22" s="7"/>
      <c r="DUA22" s="7"/>
      <c r="DUB22" s="7"/>
      <c r="DUC22" s="7"/>
      <c r="DUD22" s="7"/>
      <c r="DUE22" s="7"/>
      <c r="DUF22" s="7"/>
      <c r="DUG22" s="7"/>
      <c r="DUH22" s="7"/>
      <c r="DUI22" s="7"/>
      <c r="DUJ22" s="7"/>
      <c r="DUK22" s="7"/>
      <c r="DUL22" s="7"/>
      <c r="DUM22" s="7"/>
      <c r="DUN22" s="7"/>
      <c r="DUO22" s="7"/>
      <c r="DUP22" s="7"/>
      <c r="DUQ22" s="7"/>
      <c r="DUR22" s="7"/>
      <c r="DUS22" s="7"/>
      <c r="DUT22" s="7"/>
      <c r="DUU22" s="7"/>
      <c r="DUV22" s="7"/>
      <c r="DUW22" s="7"/>
      <c r="DUX22" s="7"/>
      <c r="DUY22" s="7"/>
      <c r="DUZ22" s="7"/>
      <c r="DVA22" s="7"/>
      <c r="DVB22" s="7"/>
      <c r="DVC22" s="7"/>
      <c r="DVD22" s="7"/>
      <c r="DVE22" s="7"/>
      <c r="DVF22" s="7"/>
      <c r="DVG22" s="7"/>
      <c r="DVH22" s="7"/>
      <c r="DVI22" s="7"/>
      <c r="DVJ22" s="7"/>
      <c r="DVK22" s="7"/>
      <c r="DVL22" s="7"/>
      <c r="DVM22" s="7"/>
      <c r="DVN22" s="7"/>
      <c r="DVO22" s="7"/>
      <c r="DVP22" s="7"/>
      <c r="DVQ22" s="7"/>
      <c r="DVR22" s="7"/>
      <c r="DVS22" s="7"/>
      <c r="DVT22" s="7"/>
      <c r="DVU22" s="7"/>
      <c r="DVV22" s="7"/>
      <c r="DVW22" s="7"/>
      <c r="DVX22" s="7"/>
      <c r="DVY22" s="7"/>
      <c r="DVZ22" s="7"/>
      <c r="DWA22" s="7"/>
      <c r="DWB22" s="7"/>
      <c r="DWC22" s="7"/>
      <c r="DWD22" s="7"/>
      <c r="DWE22" s="7"/>
      <c r="DWF22" s="7"/>
      <c r="DWG22" s="7"/>
      <c r="DWH22" s="7"/>
      <c r="DWI22" s="7"/>
      <c r="DWJ22" s="7"/>
      <c r="DWK22" s="7"/>
      <c r="DWL22" s="7"/>
      <c r="DWM22" s="7"/>
      <c r="DWN22" s="7"/>
      <c r="DWO22" s="7"/>
      <c r="DWP22" s="7"/>
      <c r="DWQ22" s="7"/>
      <c r="DWR22" s="7"/>
      <c r="DWS22" s="7"/>
      <c r="DWT22" s="7"/>
      <c r="DWU22" s="7"/>
      <c r="DWV22" s="7"/>
      <c r="DWW22" s="7"/>
      <c r="DWX22" s="7"/>
      <c r="DWY22" s="7"/>
      <c r="DWZ22" s="7"/>
      <c r="DXA22" s="7"/>
      <c r="DXB22" s="7"/>
      <c r="DXC22" s="7"/>
      <c r="DXD22" s="7"/>
      <c r="DXE22" s="7"/>
      <c r="DXF22" s="7"/>
      <c r="DXG22" s="7"/>
      <c r="DXH22" s="7"/>
      <c r="DXI22" s="7"/>
      <c r="DXJ22" s="7"/>
      <c r="DXK22" s="7"/>
      <c r="DXL22" s="7"/>
      <c r="DXM22" s="7"/>
      <c r="DXN22" s="7"/>
      <c r="DXO22" s="7"/>
      <c r="DXP22" s="7"/>
      <c r="DXQ22" s="7"/>
      <c r="DXR22" s="7"/>
      <c r="DXS22" s="7"/>
      <c r="DXT22" s="7"/>
      <c r="DXU22" s="7"/>
      <c r="DXV22" s="7"/>
      <c r="DXW22" s="7"/>
      <c r="DXX22" s="7"/>
      <c r="DXY22" s="7"/>
      <c r="DXZ22" s="7"/>
      <c r="DYA22" s="7"/>
      <c r="DYB22" s="7"/>
      <c r="DYC22" s="7"/>
      <c r="DYD22" s="7"/>
      <c r="DYE22" s="7"/>
      <c r="DYF22" s="7"/>
      <c r="DYG22" s="7"/>
      <c r="DYH22" s="7"/>
      <c r="DYI22" s="7"/>
      <c r="DYJ22" s="7"/>
      <c r="DYK22" s="7"/>
      <c r="DYL22" s="7"/>
      <c r="DYM22" s="7"/>
      <c r="DYN22" s="7"/>
      <c r="DYO22" s="7"/>
      <c r="DYP22" s="7"/>
      <c r="DYQ22" s="7"/>
      <c r="DYR22" s="7"/>
      <c r="DYS22" s="7"/>
      <c r="DYT22" s="7"/>
      <c r="DYU22" s="7"/>
      <c r="DYV22" s="7"/>
      <c r="DYW22" s="7"/>
      <c r="DYX22" s="7"/>
      <c r="DYY22" s="7"/>
      <c r="DYZ22" s="7"/>
      <c r="DZA22" s="7"/>
      <c r="DZB22" s="7"/>
      <c r="DZC22" s="7"/>
      <c r="DZD22" s="7"/>
      <c r="DZE22" s="7"/>
      <c r="DZF22" s="7"/>
      <c r="DZG22" s="7"/>
      <c r="DZH22" s="7"/>
      <c r="DZI22" s="7"/>
      <c r="DZJ22" s="7"/>
      <c r="DZK22" s="7"/>
      <c r="DZL22" s="7"/>
      <c r="DZM22" s="7"/>
      <c r="DZN22" s="7"/>
      <c r="DZO22" s="7"/>
      <c r="DZP22" s="7"/>
      <c r="DZQ22" s="7"/>
      <c r="DZR22" s="7"/>
      <c r="DZS22" s="7"/>
      <c r="DZT22" s="7"/>
      <c r="DZU22" s="7"/>
      <c r="DZV22" s="7"/>
      <c r="DZW22" s="7"/>
      <c r="DZX22" s="7"/>
      <c r="DZY22" s="7"/>
      <c r="DZZ22" s="7"/>
      <c r="EAA22" s="7"/>
      <c r="EAB22" s="7"/>
      <c r="EAC22" s="7"/>
      <c r="EAD22" s="7"/>
      <c r="EAE22" s="7"/>
      <c r="EAF22" s="7"/>
      <c r="EAG22" s="7"/>
      <c r="EAH22" s="7"/>
      <c r="EAI22" s="7"/>
      <c r="EAJ22" s="7"/>
      <c r="EAK22" s="7"/>
      <c r="EAL22" s="7"/>
      <c r="EAM22" s="7"/>
      <c r="EAN22" s="7"/>
      <c r="EAO22" s="7"/>
      <c r="EAP22" s="7"/>
      <c r="EAQ22" s="7"/>
      <c r="EAR22" s="7"/>
      <c r="EAS22" s="7"/>
      <c r="EAT22" s="7"/>
      <c r="EAU22" s="7"/>
      <c r="EAV22" s="7"/>
      <c r="EAW22" s="7"/>
      <c r="EAX22" s="7"/>
      <c r="EAY22" s="7"/>
      <c r="EAZ22" s="7"/>
      <c r="EBA22" s="7"/>
      <c r="EBB22" s="7"/>
      <c r="EBC22" s="7"/>
      <c r="EBD22" s="7"/>
      <c r="EBE22" s="7"/>
      <c r="EBF22" s="7"/>
      <c r="EBG22" s="7"/>
      <c r="EBH22" s="7"/>
      <c r="EBI22" s="7"/>
      <c r="EBJ22" s="7"/>
      <c r="EBK22" s="7"/>
      <c r="EBL22" s="7"/>
      <c r="EBM22" s="7"/>
      <c r="EBN22" s="7"/>
      <c r="EBO22" s="7"/>
      <c r="EBP22" s="7"/>
      <c r="EBQ22" s="7"/>
      <c r="EBR22" s="7"/>
      <c r="EBS22" s="7"/>
      <c r="EBT22" s="7"/>
      <c r="EBU22" s="7"/>
      <c r="EBV22" s="7"/>
      <c r="EBW22" s="7"/>
      <c r="EBX22" s="7"/>
      <c r="EBY22" s="7"/>
      <c r="EBZ22" s="7"/>
      <c r="ECA22" s="7"/>
      <c r="ECB22" s="7"/>
      <c r="ECC22" s="7"/>
      <c r="ECD22" s="7"/>
      <c r="ECE22" s="7"/>
      <c r="ECF22" s="7"/>
      <c r="ECG22" s="7"/>
      <c r="ECH22" s="7"/>
      <c r="ECI22" s="7"/>
      <c r="ECJ22" s="7"/>
      <c r="ECK22" s="7"/>
      <c r="ECL22" s="7"/>
      <c r="ECM22" s="7"/>
      <c r="ECN22" s="7"/>
      <c r="ECO22" s="7"/>
      <c r="ECP22" s="7"/>
      <c r="ECQ22" s="7"/>
      <c r="ECR22" s="7"/>
      <c r="ECS22" s="7"/>
      <c r="ECT22" s="7"/>
      <c r="ECU22" s="7"/>
      <c r="ECV22" s="7"/>
      <c r="ECW22" s="7"/>
      <c r="ECX22" s="7"/>
      <c r="ECY22" s="7"/>
      <c r="ECZ22" s="7"/>
      <c r="EDA22" s="7"/>
      <c r="EDB22" s="7"/>
      <c r="EDC22" s="7"/>
      <c r="EDD22" s="7"/>
      <c r="EDE22" s="7"/>
      <c r="EDF22" s="7"/>
      <c r="EDG22" s="7"/>
      <c r="EDH22" s="7"/>
      <c r="EDI22" s="7"/>
      <c r="EDJ22" s="7"/>
      <c r="EDK22" s="7"/>
      <c r="EDL22" s="7"/>
      <c r="EDM22" s="7"/>
      <c r="EDN22" s="7"/>
      <c r="EDO22" s="7"/>
      <c r="EDP22" s="7"/>
      <c r="EDQ22" s="7"/>
      <c r="EDR22" s="7"/>
      <c r="EDS22" s="7"/>
      <c r="EDT22" s="7"/>
      <c r="EDU22" s="7"/>
      <c r="EDV22" s="7"/>
      <c r="EDW22" s="7"/>
      <c r="EDX22" s="7"/>
      <c r="EDY22" s="7"/>
      <c r="EDZ22" s="7"/>
      <c r="EEA22" s="7"/>
      <c r="EEB22" s="7"/>
      <c r="EEC22" s="7"/>
      <c r="EED22" s="7"/>
      <c r="EEE22" s="7"/>
      <c r="EEF22" s="7"/>
      <c r="EEG22" s="7"/>
      <c r="EEH22" s="7"/>
      <c r="EEI22" s="7"/>
      <c r="EEJ22" s="7"/>
      <c r="EEK22" s="7"/>
      <c r="EEL22" s="7"/>
      <c r="EEM22" s="7"/>
      <c r="EEN22" s="7"/>
      <c r="EEO22" s="7"/>
      <c r="EEP22" s="7"/>
      <c r="EEQ22" s="7"/>
      <c r="EER22" s="7"/>
      <c r="EES22" s="7"/>
      <c r="EET22" s="7"/>
      <c r="EEU22" s="7"/>
      <c r="EEV22" s="7"/>
      <c r="EEW22" s="7"/>
      <c r="EEX22" s="7"/>
      <c r="EEY22" s="7"/>
      <c r="EEZ22" s="7"/>
      <c r="EFA22" s="7"/>
      <c r="EFB22" s="7"/>
      <c r="EFC22" s="7"/>
      <c r="EFD22" s="7"/>
      <c r="EFE22" s="7"/>
      <c r="EFF22" s="7"/>
      <c r="EFG22" s="7"/>
      <c r="EFH22" s="7"/>
      <c r="EFI22" s="7"/>
      <c r="EFJ22" s="7"/>
      <c r="EFK22" s="7"/>
      <c r="EFL22" s="7"/>
      <c r="EFM22" s="7"/>
      <c r="EFN22" s="7"/>
      <c r="EFO22" s="7"/>
      <c r="EFP22" s="7"/>
      <c r="EFQ22" s="7"/>
      <c r="EFR22" s="7"/>
      <c r="EFS22" s="7"/>
      <c r="EFT22" s="7"/>
      <c r="EFU22" s="7"/>
      <c r="EFV22" s="7"/>
      <c r="EFW22" s="7"/>
      <c r="EFX22" s="7"/>
      <c r="EFY22" s="7"/>
      <c r="EFZ22" s="7"/>
      <c r="EGA22" s="7"/>
      <c r="EGB22" s="7"/>
      <c r="EGC22" s="7"/>
      <c r="EGD22" s="7"/>
      <c r="EGE22" s="7"/>
      <c r="EGF22" s="7"/>
      <c r="EGG22" s="7"/>
      <c r="EGH22" s="7"/>
      <c r="EGI22" s="7"/>
      <c r="EGJ22" s="7"/>
      <c r="EGK22" s="7"/>
      <c r="EGL22" s="7"/>
      <c r="EGM22" s="7"/>
      <c r="EGN22" s="7"/>
      <c r="EGO22" s="7"/>
      <c r="EGP22" s="7"/>
      <c r="EGQ22" s="7"/>
      <c r="EGR22" s="7"/>
      <c r="EGS22" s="7"/>
      <c r="EGT22" s="7"/>
      <c r="EGU22" s="7"/>
      <c r="EGV22" s="7"/>
      <c r="EGW22" s="7"/>
      <c r="EGX22" s="7"/>
      <c r="EGY22" s="7"/>
      <c r="EGZ22" s="7"/>
      <c r="EHA22" s="7"/>
      <c r="EHB22" s="7"/>
      <c r="EHC22" s="7"/>
      <c r="EHD22" s="7"/>
      <c r="EHE22" s="7"/>
      <c r="EHF22" s="7"/>
      <c r="EHG22" s="7"/>
      <c r="EHH22" s="7"/>
      <c r="EHI22" s="7"/>
      <c r="EHJ22" s="7"/>
      <c r="EHK22" s="7"/>
      <c r="EHL22" s="7"/>
      <c r="EHM22" s="7"/>
      <c r="EHN22" s="7"/>
      <c r="EHO22" s="7"/>
      <c r="EHP22" s="7"/>
      <c r="EHQ22" s="7"/>
      <c r="EHR22" s="7"/>
      <c r="EHS22" s="7"/>
      <c r="EHT22" s="7"/>
      <c r="EHU22" s="7"/>
      <c r="EHV22" s="7"/>
      <c r="EHW22" s="7"/>
      <c r="EHX22" s="7"/>
      <c r="EHY22" s="7"/>
      <c r="EHZ22" s="7"/>
      <c r="EIA22" s="7"/>
      <c r="EIB22" s="7"/>
      <c r="EIC22" s="7"/>
      <c r="EID22" s="7"/>
      <c r="EIE22" s="7"/>
      <c r="EIF22" s="7"/>
      <c r="EIG22" s="7"/>
      <c r="EIH22" s="7"/>
      <c r="EII22" s="7"/>
      <c r="EIJ22" s="7"/>
      <c r="EIK22" s="7"/>
      <c r="EIL22" s="7"/>
      <c r="EIM22" s="7"/>
      <c r="EIN22" s="7"/>
      <c r="EIO22" s="7"/>
      <c r="EIP22" s="7"/>
      <c r="EIQ22" s="7"/>
      <c r="EIR22" s="7"/>
      <c r="EIS22" s="7"/>
      <c r="EIT22" s="7"/>
      <c r="EIU22" s="7"/>
      <c r="EIV22" s="7"/>
      <c r="EIW22" s="7"/>
      <c r="EIX22" s="7"/>
      <c r="EIY22" s="7"/>
      <c r="EIZ22" s="7"/>
      <c r="EJA22" s="7"/>
      <c r="EJB22" s="7"/>
      <c r="EJC22" s="7"/>
      <c r="EJD22" s="7"/>
      <c r="EJE22" s="7"/>
      <c r="EJF22" s="7"/>
      <c r="EJG22" s="7"/>
      <c r="EJH22" s="7"/>
      <c r="EJI22" s="7"/>
      <c r="EJJ22" s="7"/>
      <c r="EJK22" s="7"/>
      <c r="EJL22" s="7"/>
      <c r="EJM22" s="7"/>
      <c r="EJN22" s="7"/>
      <c r="EJO22" s="7"/>
      <c r="EJP22" s="7"/>
      <c r="EJQ22" s="7"/>
      <c r="EJR22" s="7"/>
      <c r="EJS22" s="7"/>
      <c r="EJT22" s="7"/>
      <c r="EJU22" s="7"/>
      <c r="EJV22" s="7"/>
      <c r="EJW22" s="7"/>
      <c r="EJX22" s="7"/>
      <c r="EJY22" s="7"/>
      <c r="EJZ22" s="7"/>
      <c r="EKA22" s="7"/>
      <c r="EKB22" s="7"/>
      <c r="EKC22" s="7"/>
      <c r="EKD22" s="7"/>
      <c r="EKE22" s="7"/>
      <c r="EKF22" s="7"/>
      <c r="EKG22" s="7"/>
      <c r="EKH22" s="7"/>
      <c r="EKI22" s="7"/>
      <c r="EKJ22" s="7"/>
      <c r="EKK22" s="7"/>
      <c r="EKL22" s="7"/>
      <c r="EKM22" s="7"/>
      <c r="EKN22" s="7"/>
      <c r="EKO22" s="7"/>
      <c r="EKP22" s="7"/>
      <c r="EKQ22" s="7"/>
      <c r="EKR22" s="7"/>
      <c r="EKS22" s="7"/>
      <c r="EKT22" s="7"/>
      <c r="EKU22" s="7"/>
      <c r="EKV22" s="7"/>
      <c r="EKW22" s="7"/>
      <c r="EKX22" s="7"/>
      <c r="EKY22" s="7"/>
      <c r="EKZ22" s="7"/>
      <c r="ELA22" s="7"/>
      <c r="ELB22" s="7"/>
      <c r="ELC22" s="7"/>
      <c r="ELD22" s="7"/>
      <c r="ELE22" s="7"/>
      <c r="ELF22" s="7"/>
      <c r="ELG22" s="7"/>
      <c r="ELH22" s="7"/>
      <c r="ELI22" s="7"/>
      <c r="ELJ22" s="7"/>
      <c r="ELK22" s="7"/>
      <c r="ELL22" s="7"/>
      <c r="ELM22" s="7"/>
      <c r="ELN22" s="7"/>
      <c r="ELO22" s="7"/>
      <c r="ELP22" s="7"/>
      <c r="ELQ22" s="7"/>
      <c r="ELR22" s="7"/>
      <c r="ELS22" s="7"/>
      <c r="ELT22" s="7"/>
      <c r="ELU22" s="7"/>
      <c r="ELV22" s="7"/>
      <c r="ELW22" s="7"/>
      <c r="ELX22" s="7"/>
      <c r="ELY22" s="7"/>
      <c r="ELZ22" s="7"/>
      <c r="EMA22" s="7"/>
      <c r="EMB22" s="7"/>
      <c r="EMC22" s="7"/>
      <c r="EMD22" s="7"/>
      <c r="EME22" s="7"/>
      <c r="EMF22" s="7"/>
      <c r="EMG22" s="7"/>
      <c r="EMH22" s="7"/>
      <c r="EMI22" s="7"/>
      <c r="EMJ22" s="7"/>
      <c r="EMK22" s="7"/>
      <c r="EML22" s="7"/>
      <c r="EMM22" s="7"/>
      <c r="EMN22" s="7"/>
      <c r="EMO22" s="7"/>
      <c r="EMP22" s="7"/>
      <c r="EMQ22" s="7"/>
      <c r="EMR22" s="7"/>
      <c r="EMS22" s="7"/>
      <c r="EMT22" s="7"/>
      <c r="EMU22" s="7"/>
      <c r="EMV22" s="7"/>
      <c r="EMW22" s="7"/>
      <c r="EMX22" s="7"/>
      <c r="EMY22" s="7"/>
      <c r="EMZ22" s="7"/>
      <c r="ENA22" s="7"/>
      <c r="ENB22" s="7"/>
      <c r="ENC22" s="7"/>
      <c r="END22" s="7"/>
      <c r="ENE22" s="7"/>
      <c r="ENF22" s="7"/>
      <c r="ENG22" s="7"/>
      <c r="ENH22" s="7"/>
      <c r="ENI22" s="7"/>
      <c r="ENJ22" s="7"/>
      <c r="ENK22" s="7"/>
      <c r="ENL22" s="7"/>
      <c r="ENM22" s="7"/>
      <c r="ENN22" s="7"/>
      <c r="ENO22" s="7"/>
      <c r="ENP22" s="7"/>
      <c r="ENQ22" s="7"/>
      <c r="ENR22" s="7"/>
      <c r="ENS22" s="7"/>
      <c r="ENT22" s="7"/>
      <c r="ENU22" s="7"/>
      <c r="ENV22" s="7"/>
      <c r="ENW22" s="7"/>
      <c r="ENX22" s="7"/>
      <c r="ENY22" s="7"/>
      <c r="ENZ22" s="7"/>
      <c r="EOA22" s="7"/>
      <c r="EOB22" s="7"/>
      <c r="EOC22" s="7"/>
      <c r="EOD22" s="7"/>
      <c r="EOE22" s="7"/>
      <c r="EOF22" s="7"/>
      <c r="EOG22" s="7"/>
      <c r="EOH22" s="7"/>
      <c r="EOI22" s="7"/>
      <c r="EOJ22" s="7"/>
      <c r="EOK22" s="7"/>
      <c r="EOL22" s="7"/>
      <c r="EOM22" s="7"/>
      <c r="EON22" s="7"/>
      <c r="EOO22" s="7"/>
      <c r="EOP22" s="7"/>
      <c r="EOQ22" s="7"/>
      <c r="EOR22" s="7"/>
      <c r="EOS22" s="7"/>
      <c r="EOT22" s="7"/>
      <c r="EOU22" s="7"/>
      <c r="EOV22" s="7"/>
      <c r="EOW22" s="7"/>
      <c r="EOX22" s="7"/>
      <c r="EOY22" s="7"/>
      <c r="EOZ22" s="7"/>
      <c r="EPA22" s="7"/>
      <c r="EPB22" s="7"/>
      <c r="EPC22" s="7"/>
      <c r="EPD22" s="7"/>
      <c r="EPE22" s="7"/>
      <c r="EPF22" s="7"/>
      <c r="EPG22" s="7"/>
      <c r="EPH22" s="7"/>
      <c r="EPI22" s="7"/>
      <c r="EPJ22" s="7"/>
      <c r="EPK22" s="7"/>
      <c r="EPL22" s="7"/>
      <c r="EPM22" s="7"/>
      <c r="EPN22" s="7"/>
      <c r="EPO22" s="7"/>
      <c r="EPP22" s="7"/>
      <c r="EPQ22" s="7"/>
      <c r="EPR22" s="7"/>
      <c r="EPS22" s="7"/>
      <c r="EPT22" s="7"/>
      <c r="EPU22" s="7"/>
      <c r="EPV22" s="7"/>
      <c r="EPW22" s="7"/>
      <c r="EPX22" s="7"/>
      <c r="EPY22" s="7"/>
      <c r="EPZ22" s="7"/>
      <c r="EQA22" s="7"/>
      <c r="EQB22" s="7"/>
      <c r="EQC22" s="7"/>
      <c r="EQD22" s="7"/>
      <c r="EQE22" s="7"/>
      <c r="EQF22" s="7"/>
      <c r="EQG22" s="7"/>
      <c r="EQH22" s="7"/>
      <c r="EQI22" s="7"/>
      <c r="EQJ22" s="7"/>
      <c r="EQK22" s="7"/>
      <c r="EQL22" s="7"/>
      <c r="EQM22" s="7"/>
      <c r="EQN22" s="7"/>
      <c r="EQO22" s="7"/>
      <c r="EQP22" s="7"/>
      <c r="EQQ22" s="7"/>
      <c r="EQR22" s="7"/>
      <c r="EQS22" s="7"/>
      <c r="EQT22" s="7"/>
      <c r="EQU22" s="7"/>
      <c r="EQV22" s="7"/>
      <c r="EQW22" s="7"/>
      <c r="EQX22" s="7"/>
      <c r="EQY22" s="7"/>
      <c r="EQZ22" s="7"/>
      <c r="ERA22" s="7"/>
      <c r="ERB22" s="7"/>
      <c r="ERC22" s="7"/>
      <c r="ERD22" s="7"/>
      <c r="ERE22" s="7"/>
      <c r="ERF22" s="7"/>
      <c r="ERG22" s="7"/>
      <c r="ERH22" s="7"/>
      <c r="ERI22" s="7"/>
      <c r="ERJ22" s="7"/>
      <c r="ERK22" s="7"/>
      <c r="ERL22" s="7"/>
      <c r="ERM22" s="7"/>
      <c r="ERN22" s="7"/>
      <c r="ERO22" s="7"/>
      <c r="ERP22" s="7"/>
      <c r="ERQ22" s="7"/>
      <c r="ERR22" s="7"/>
      <c r="ERS22" s="7"/>
      <c r="ERT22" s="7"/>
      <c r="ERU22" s="7"/>
      <c r="ERV22" s="7"/>
      <c r="ERW22" s="7"/>
      <c r="ERX22" s="7"/>
      <c r="ERY22" s="7"/>
      <c r="ERZ22" s="7"/>
      <c r="ESA22" s="7"/>
      <c r="ESB22" s="7"/>
      <c r="ESC22" s="7"/>
      <c r="ESD22" s="7"/>
      <c r="ESE22" s="7"/>
      <c r="ESF22" s="7"/>
      <c r="ESG22" s="7"/>
      <c r="ESH22" s="7"/>
      <c r="ESI22" s="7"/>
      <c r="ESJ22" s="7"/>
      <c r="ESK22" s="7"/>
      <c r="ESL22" s="7"/>
      <c r="ESM22" s="7"/>
      <c r="ESN22" s="7"/>
      <c r="ESO22" s="7"/>
      <c r="ESP22" s="7"/>
      <c r="ESQ22" s="7"/>
      <c r="ESR22" s="7"/>
      <c r="ESS22" s="7"/>
      <c r="EST22" s="7"/>
      <c r="ESU22" s="7"/>
      <c r="ESV22" s="7"/>
      <c r="ESW22" s="7"/>
      <c r="ESX22" s="7"/>
      <c r="ESY22" s="7"/>
      <c r="ESZ22" s="7"/>
      <c r="ETA22" s="7"/>
      <c r="ETB22" s="7"/>
      <c r="ETC22" s="7"/>
      <c r="ETD22" s="7"/>
      <c r="ETE22" s="7"/>
      <c r="ETF22" s="7"/>
      <c r="ETG22" s="7"/>
      <c r="ETH22" s="7"/>
      <c r="ETI22" s="7"/>
      <c r="ETJ22" s="7"/>
      <c r="ETK22" s="7"/>
      <c r="ETL22" s="7"/>
      <c r="ETM22" s="7"/>
      <c r="ETN22" s="7"/>
      <c r="ETO22" s="7"/>
      <c r="ETP22" s="7"/>
      <c r="ETQ22" s="7"/>
      <c r="ETR22" s="7"/>
      <c r="ETS22" s="7"/>
      <c r="ETT22" s="7"/>
      <c r="ETU22" s="7"/>
      <c r="ETV22" s="7"/>
      <c r="ETW22" s="7"/>
      <c r="ETX22" s="7"/>
      <c r="ETY22" s="7"/>
      <c r="ETZ22" s="7"/>
      <c r="EUA22" s="7"/>
      <c r="EUB22" s="7"/>
      <c r="EUC22" s="7"/>
      <c r="EUD22" s="7"/>
      <c r="EUE22" s="7"/>
      <c r="EUF22" s="7"/>
      <c r="EUG22" s="7"/>
      <c r="EUH22" s="7"/>
      <c r="EUI22" s="7"/>
      <c r="EUJ22" s="7"/>
      <c r="EUK22" s="7"/>
      <c r="EUL22" s="7"/>
      <c r="EUM22" s="7"/>
      <c r="EUN22" s="7"/>
      <c r="EUO22" s="7"/>
      <c r="EUP22" s="7"/>
      <c r="EUQ22" s="7"/>
      <c r="EUR22" s="7"/>
      <c r="EUS22" s="7"/>
      <c r="EUT22" s="7"/>
      <c r="EUU22" s="7"/>
      <c r="EUV22" s="7"/>
      <c r="EUW22" s="7"/>
      <c r="EUX22" s="7"/>
      <c r="EUY22" s="7"/>
      <c r="EUZ22" s="7"/>
      <c r="EVA22" s="7"/>
      <c r="EVB22" s="7"/>
      <c r="EVC22" s="7"/>
      <c r="EVD22" s="7"/>
      <c r="EVE22" s="7"/>
      <c r="EVF22" s="7"/>
      <c r="EVG22" s="7"/>
      <c r="EVH22" s="7"/>
      <c r="EVI22" s="7"/>
      <c r="EVJ22" s="7"/>
      <c r="EVK22" s="7"/>
      <c r="EVL22" s="7"/>
      <c r="EVM22" s="7"/>
      <c r="EVN22" s="7"/>
      <c r="EVO22" s="7"/>
      <c r="EVP22" s="7"/>
      <c r="EVQ22" s="7"/>
      <c r="EVR22" s="7"/>
      <c r="EVS22" s="7"/>
      <c r="EVT22" s="7"/>
      <c r="EVU22" s="7"/>
      <c r="EVV22" s="7"/>
      <c r="EVW22" s="7"/>
      <c r="EVX22" s="7"/>
      <c r="EVY22" s="7"/>
      <c r="EVZ22" s="7"/>
      <c r="EWA22" s="7"/>
      <c r="EWB22" s="7"/>
      <c r="EWC22" s="7"/>
      <c r="EWD22" s="7"/>
      <c r="EWE22" s="7"/>
      <c r="EWF22" s="7"/>
      <c r="EWG22" s="7"/>
      <c r="EWH22" s="7"/>
      <c r="EWI22" s="7"/>
      <c r="EWJ22" s="7"/>
      <c r="EWK22" s="7"/>
      <c r="EWL22" s="7"/>
      <c r="EWM22" s="7"/>
      <c r="EWN22" s="7"/>
      <c r="EWO22" s="7"/>
      <c r="EWP22" s="7"/>
      <c r="EWQ22" s="7"/>
      <c r="EWR22" s="7"/>
      <c r="EWS22" s="7"/>
      <c r="EWT22" s="7"/>
      <c r="EWU22" s="7"/>
      <c r="EWV22" s="7"/>
      <c r="EWW22" s="7"/>
      <c r="EWX22" s="7"/>
      <c r="EWY22" s="7"/>
      <c r="EWZ22" s="7"/>
      <c r="EXA22" s="7"/>
      <c r="EXB22" s="7"/>
      <c r="EXC22" s="7"/>
      <c r="EXD22" s="7"/>
      <c r="EXE22" s="7"/>
      <c r="EXF22" s="7"/>
      <c r="EXG22" s="7"/>
      <c r="EXH22" s="7"/>
      <c r="EXI22" s="7"/>
      <c r="EXJ22" s="7"/>
      <c r="EXK22" s="7"/>
      <c r="EXL22" s="7"/>
      <c r="EXM22" s="7"/>
      <c r="EXN22" s="7"/>
      <c r="EXO22" s="7"/>
      <c r="EXP22" s="7"/>
      <c r="EXQ22" s="7"/>
      <c r="EXR22" s="7"/>
      <c r="EXS22" s="7"/>
      <c r="EXT22" s="7"/>
      <c r="EXU22" s="7"/>
      <c r="EXV22" s="7"/>
      <c r="EXW22" s="7"/>
      <c r="EXX22" s="7"/>
      <c r="EXY22" s="7"/>
      <c r="EXZ22" s="7"/>
      <c r="EYA22" s="7"/>
      <c r="EYB22" s="7"/>
      <c r="EYC22" s="7"/>
      <c r="EYD22" s="7"/>
      <c r="EYE22" s="7"/>
      <c r="EYF22" s="7"/>
      <c r="EYG22" s="7"/>
      <c r="EYH22" s="7"/>
      <c r="EYI22" s="7"/>
      <c r="EYJ22" s="7"/>
      <c r="EYK22" s="7"/>
      <c r="EYL22" s="7"/>
      <c r="EYM22" s="7"/>
      <c r="EYN22" s="7"/>
      <c r="EYO22" s="7"/>
      <c r="EYP22" s="7"/>
      <c r="EYQ22" s="7"/>
      <c r="EYR22" s="7"/>
      <c r="EYS22" s="7"/>
      <c r="EYT22" s="7"/>
      <c r="EYU22" s="7"/>
      <c r="EYV22" s="7"/>
      <c r="EYW22" s="7"/>
      <c r="EYX22" s="7"/>
      <c r="EYY22" s="7"/>
      <c r="EYZ22" s="7"/>
      <c r="EZA22" s="7"/>
      <c r="EZB22" s="7"/>
      <c r="EZC22" s="7"/>
      <c r="EZD22" s="7"/>
      <c r="EZE22" s="7"/>
      <c r="EZF22" s="7"/>
      <c r="EZG22" s="7"/>
      <c r="EZH22" s="7"/>
      <c r="EZI22" s="7"/>
      <c r="EZJ22" s="7"/>
      <c r="EZK22" s="7"/>
      <c r="EZL22" s="7"/>
      <c r="EZM22" s="7"/>
      <c r="EZN22" s="7"/>
      <c r="EZO22" s="7"/>
      <c r="EZP22" s="7"/>
      <c r="EZQ22" s="7"/>
      <c r="EZR22" s="7"/>
      <c r="EZS22" s="7"/>
      <c r="EZT22" s="7"/>
      <c r="EZU22" s="7"/>
      <c r="EZV22" s="7"/>
      <c r="EZW22" s="7"/>
      <c r="EZX22" s="7"/>
      <c r="EZY22" s="7"/>
      <c r="EZZ22" s="7"/>
      <c r="FAA22" s="7"/>
      <c r="FAB22" s="7"/>
      <c r="FAC22" s="7"/>
      <c r="FAD22" s="7"/>
      <c r="FAE22" s="7"/>
      <c r="FAF22" s="7"/>
      <c r="FAG22" s="7"/>
      <c r="FAH22" s="7"/>
      <c r="FAI22" s="7"/>
      <c r="FAJ22" s="7"/>
      <c r="FAK22" s="7"/>
      <c r="FAL22" s="7"/>
      <c r="FAM22" s="7"/>
      <c r="FAN22" s="7"/>
      <c r="FAO22" s="7"/>
      <c r="FAP22" s="7"/>
      <c r="FAQ22" s="7"/>
      <c r="FAR22" s="7"/>
      <c r="FAS22" s="7"/>
      <c r="FAT22" s="7"/>
      <c r="FAU22" s="7"/>
      <c r="FAV22" s="7"/>
      <c r="FAW22" s="7"/>
      <c r="FAX22" s="7"/>
      <c r="FAY22" s="7"/>
      <c r="FAZ22" s="7"/>
      <c r="FBA22" s="7"/>
      <c r="FBB22" s="7"/>
      <c r="FBC22" s="7"/>
      <c r="FBD22" s="7"/>
      <c r="FBE22" s="7"/>
      <c r="FBF22" s="7"/>
      <c r="FBG22" s="7"/>
      <c r="FBH22" s="7"/>
      <c r="FBI22" s="7"/>
      <c r="FBJ22" s="7"/>
      <c r="FBK22" s="7"/>
      <c r="FBL22" s="7"/>
      <c r="FBM22" s="7"/>
      <c r="FBN22" s="7"/>
      <c r="FBO22" s="7"/>
      <c r="FBP22" s="7"/>
      <c r="FBQ22" s="7"/>
      <c r="FBR22" s="7"/>
      <c r="FBS22" s="7"/>
      <c r="FBT22" s="7"/>
      <c r="FBU22" s="7"/>
      <c r="FBV22" s="7"/>
      <c r="FBW22" s="7"/>
      <c r="FBX22" s="7"/>
      <c r="FBY22" s="7"/>
      <c r="FBZ22" s="7"/>
      <c r="FCA22" s="7"/>
      <c r="FCB22" s="7"/>
      <c r="FCC22" s="7"/>
      <c r="FCD22" s="7"/>
      <c r="FCE22" s="7"/>
      <c r="FCF22" s="7"/>
      <c r="FCG22" s="7"/>
      <c r="FCH22" s="7"/>
      <c r="FCI22" s="7"/>
      <c r="FCJ22" s="7"/>
      <c r="FCK22" s="7"/>
      <c r="FCL22" s="7"/>
      <c r="FCM22" s="7"/>
      <c r="FCN22" s="7"/>
      <c r="FCO22" s="7"/>
      <c r="FCP22" s="7"/>
      <c r="FCQ22" s="7"/>
      <c r="FCR22" s="7"/>
      <c r="FCS22" s="7"/>
      <c r="FCT22" s="7"/>
      <c r="FCU22" s="7"/>
      <c r="FCV22" s="7"/>
      <c r="FCW22" s="7"/>
      <c r="FCX22" s="7"/>
      <c r="FCY22" s="7"/>
      <c r="FCZ22" s="7"/>
      <c r="FDA22" s="7"/>
      <c r="FDB22" s="7"/>
      <c r="FDC22" s="7"/>
      <c r="FDD22" s="7"/>
      <c r="FDE22" s="7"/>
      <c r="FDF22" s="7"/>
      <c r="FDG22" s="7"/>
      <c r="FDH22" s="7"/>
      <c r="FDI22" s="7"/>
      <c r="FDJ22" s="7"/>
      <c r="FDK22" s="7"/>
      <c r="FDL22" s="7"/>
      <c r="FDM22" s="7"/>
      <c r="FDN22" s="7"/>
      <c r="FDO22" s="7"/>
      <c r="FDP22" s="7"/>
      <c r="FDQ22" s="7"/>
      <c r="FDR22" s="7"/>
      <c r="FDS22" s="7"/>
      <c r="FDT22" s="7"/>
      <c r="FDU22" s="7"/>
      <c r="FDV22" s="7"/>
      <c r="FDW22" s="7"/>
      <c r="FDX22" s="7"/>
      <c r="FDY22" s="7"/>
      <c r="FDZ22" s="7"/>
      <c r="FEA22" s="7"/>
      <c r="FEB22" s="7"/>
      <c r="FEC22" s="7"/>
      <c r="FED22" s="7"/>
      <c r="FEE22" s="7"/>
      <c r="FEF22" s="7"/>
      <c r="FEG22" s="7"/>
      <c r="FEH22" s="7"/>
      <c r="FEI22" s="7"/>
      <c r="FEJ22" s="7"/>
      <c r="FEK22" s="7"/>
      <c r="FEL22" s="7"/>
      <c r="FEM22" s="7"/>
      <c r="FEN22" s="7"/>
      <c r="FEO22" s="7"/>
      <c r="FEP22" s="7"/>
      <c r="FEQ22" s="7"/>
      <c r="FER22" s="7"/>
      <c r="FES22" s="7"/>
      <c r="FET22" s="7"/>
      <c r="FEU22" s="7"/>
      <c r="FEV22" s="7"/>
      <c r="FEW22" s="7"/>
      <c r="FEX22" s="7"/>
      <c r="FEY22" s="7"/>
      <c r="FEZ22" s="7"/>
      <c r="FFA22" s="7"/>
      <c r="FFB22" s="7"/>
      <c r="FFC22" s="7"/>
      <c r="FFD22" s="7"/>
      <c r="FFE22" s="7"/>
      <c r="FFF22" s="7"/>
      <c r="FFG22" s="7"/>
      <c r="FFH22" s="7"/>
      <c r="FFI22" s="7"/>
      <c r="FFJ22" s="7"/>
      <c r="FFK22" s="7"/>
      <c r="FFL22" s="7"/>
      <c r="FFM22" s="7"/>
      <c r="FFN22" s="7"/>
      <c r="FFO22" s="7"/>
      <c r="FFP22" s="7"/>
      <c r="FFQ22" s="7"/>
      <c r="FFR22" s="7"/>
      <c r="FFS22" s="7"/>
      <c r="FFT22" s="7"/>
      <c r="FFU22" s="7"/>
      <c r="FFV22" s="7"/>
      <c r="FFW22" s="7"/>
      <c r="FFX22" s="7"/>
      <c r="FFY22" s="7"/>
      <c r="FFZ22" s="7"/>
      <c r="FGA22" s="7"/>
      <c r="FGB22" s="7"/>
      <c r="FGC22" s="7"/>
      <c r="FGD22" s="7"/>
      <c r="FGE22" s="7"/>
      <c r="FGF22" s="7"/>
      <c r="FGG22" s="7"/>
      <c r="FGH22" s="7"/>
      <c r="FGI22" s="7"/>
      <c r="FGJ22" s="7"/>
      <c r="FGK22" s="7"/>
      <c r="FGL22" s="7"/>
      <c r="FGM22" s="7"/>
      <c r="FGN22" s="7"/>
      <c r="FGO22" s="7"/>
      <c r="FGP22" s="7"/>
      <c r="FGQ22" s="7"/>
      <c r="FGR22" s="7"/>
      <c r="FGS22" s="7"/>
      <c r="FGT22" s="7"/>
      <c r="FGU22" s="7"/>
      <c r="FGV22" s="7"/>
      <c r="FGW22" s="7"/>
      <c r="FGX22" s="7"/>
      <c r="FGY22" s="7"/>
      <c r="FGZ22" s="7"/>
      <c r="FHA22" s="7"/>
      <c r="FHB22" s="7"/>
      <c r="FHC22" s="7"/>
      <c r="FHD22" s="7"/>
      <c r="FHE22" s="7"/>
      <c r="FHF22" s="7"/>
      <c r="FHG22" s="7"/>
      <c r="FHH22" s="7"/>
      <c r="FHI22" s="7"/>
      <c r="FHJ22" s="7"/>
      <c r="FHK22" s="7"/>
      <c r="FHL22" s="7"/>
      <c r="FHM22" s="7"/>
      <c r="FHN22" s="7"/>
      <c r="FHO22" s="7"/>
      <c r="FHP22" s="7"/>
      <c r="FHQ22" s="7"/>
      <c r="FHR22" s="7"/>
      <c r="FHS22" s="7"/>
      <c r="FHT22" s="7"/>
      <c r="FHU22" s="7"/>
      <c r="FHV22" s="7"/>
      <c r="FHW22" s="7"/>
      <c r="FHX22" s="7"/>
      <c r="FHY22" s="7"/>
      <c r="FHZ22" s="7"/>
      <c r="FIA22" s="7"/>
      <c r="FIB22" s="7"/>
      <c r="FIC22" s="7"/>
      <c r="FID22" s="7"/>
      <c r="FIE22" s="7"/>
      <c r="FIF22" s="7"/>
      <c r="FIG22" s="7"/>
      <c r="FIH22" s="7"/>
      <c r="FII22" s="7"/>
      <c r="FIJ22" s="7"/>
      <c r="FIK22" s="7"/>
      <c r="FIL22" s="7"/>
      <c r="FIM22" s="7"/>
      <c r="FIN22" s="7"/>
      <c r="FIO22" s="7"/>
      <c r="FIP22" s="7"/>
      <c r="FIQ22" s="7"/>
      <c r="FIR22" s="7"/>
      <c r="FIS22" s="7"/>
      <c r="FIT22" s="7"/>
      <c r="FIU22" s="7"/>
      <c r="FIV22" s="7"/>
      <c r="FIW22" s="7"/>
      <c r="FIX22" s="7"/>
      <c r="FIY22" s="7"/>
      <c r="FIZ22" s="7"/>
      <c r="FJA22" s="7"/>
      <c r="FJB22" s="7"/>
      <c r="FJC22" s="7"/>
      <c r="FJD22" s="7"/>
      <c r="FJE22" s="7"/>
      <c r="FJF22" s="7"/>
      <c r="FJG22" s="7"/>
      <c r="FJH22" s="7"/>
      <c r="FJI22" s="7"/>
      <c r="FJJ22" s="7"/>
      <c r="FJK22" s="7"/>
      <c r="FJL22" s="7"/>
      <c r="FJM22" s="7"/>
      <c r="FJN22" s="7"/>
      <c r="FJO22" s="7"/>
      <c r="FJP22" s="7"/>
      <c r="FJQ22" s="7"/>
      <c r="FJR22" s="7"/>
      <c r="FJS22" s="7"/>
      <c r="FJT22" s="7"/>
      <c r="FJU22" s="7"/>
      <c r="FJV22" s="7"/>
      <c r="FJW22" s="7"/>
      <c r="FJX22" s="7"/>
      <c r="FJY22" s="7"/>
      <c r="FJZ22" s="7"/>
      <c r="FKA22" s="7"/>
      <c r="FKB22" s="7"/>
      <c r="FKC22" s="7"/>
      <c r="FKD22" s="7"/>
      <c r="FKE22" s="7"/>
      <c r="FKF22" s="7"/>
      <c r="FKG22" s="7"/>
      <c r="FKH22" s="7"/>
      <c r="FKI22" s="7"/>
      <c r="FKJ22" s="7"/>
      <c r="FKK22" s="7"/>
      <c r="FKL22" s="7"/>
      <c r="FKM22" s="7"/>
      <c r="FKN22" s="7"/>
      <c r="FKO22" s="7"/>
      <c r="FKP22" s="7"/>
      <c r="FKQ22" s="7"/>
      <c r="FKR22" s="7"/>
      <c r="FKS22" s="7"/>
      <c r="FKT22" s="7"/>
      <c r="FKU22" s="7"/>
      <c r="FKV22" s="7"/>
      <c r="FKW22" s="7"/>
      <c r="FKX22" s="7"/>
      <c r="FKY22" s="7"/>
      <c r="FKZ22" s="7"/>
      <c r="FLA22" s="7"/>
      <c r="FLB22" s="7"/>
      <c r="FLC22" s="7"/>
      <c r="FLD22" s="7"/>
      <c r="FLE22" s="7"/>
      <c r="FLF22" s="7"/>
      <c r="FLG22" s="7"/>
      <c r="FLH22" s="7"/>
      <c r="FLI22" s="7"/>
      <c r="FLJ22" s="7"/>
      <c r="FLK22" s="7"/>
      <c r="FLL22" s="7"/>
      <c r="FLM22" s="7"/>
      <c r="FLN22" s="7"/>
      <c r="FLO22" s="7"/>
      <c r="FLP22" s="7"/>
      <c r="FLQ22" s="7"/>
      <c r="FLR22" s="7"/>
      <c r="FLS22" s="7"/>
      <c r="FLT22" s="7"/>
      <c r="FLU22" s="7"/>
      <c r="FLV22" s="7"/>
      <c r="FLW22" s="7"/>
      <c r="FLX22" s="7"/>
      <c r="FLY22" s="7"/>
      <c r="FLZ22" s="7"/>
      <c r="FMA22" s="7"/>
      <c r="FMB22" s="7"/>
      <c r="FMC22" s="7"/>
      <c r="FMD22" s="7"/>
      <c r="FME22" s="7"/>
      <c r="FMF22" s="7"/>
      <c r="FMG22" s="7"/>
      <c r="FMH22" s="7"/>
      <c r="FMI22" s="7"/>
      <c r="FMJ22" s="7"/>
      <c r="FMK22" s="7"/>
      <c r="FML22" s="7"/>
      <c r="FMM22" s="7"/>
      <c r="FMN22" s="7"/>
      <c r="FMO22" s="7"/>
      <c r="FMP22" s="7"/>
      <c r="FMQ22" s="7"/>
      <c r="FMR22" s="7"/>
      <c r="FMS22" s="7"/>
      <c r="FMT22" s="7"/>
      <c r="FMU22" s="7"/>
      <c r="FMV22" s="7"/>
      <c r="FMW22" s="7"/>
      <c r="FMX22" s="7"/>
      <c r="FMY22" s="7"/>
      <c r="FMZ22" s="7"/>
      <c r="FNA22" s="7"/>
      <c r="FNB22" s="7"/>
      <c r="FNC22" s="7"/>
      <c r="FND22" s="7"/>
      <c r="FNE22" s="7"/>
      <c r="FNF22" s="7"/>
      <c r="FNG22" s="7"/>
      <c r="FNH22" s="7"/>
      <c r="FNI22" s="7"/>
      <c r="FNJ22" s="7"/>
      <c r="FNK22" s="7"/>
      <c r="FNL22" s="7"/>
      <c r="FNM22" s="7"/>
      <c r="FNN22" s="7"/>
      <c r="FNO22" s="7"/>
      <c r="FNP22" s="7"/>
      <c r="FNQ22" s="7"/>
      <c r="FNR22" s="7"/>
      <c r="FNS22" s="7"/>
      <c r="FNT22" s="7"/>
      <c r="FNU22" s="7"/>
      <c r="FNV22" s="7"/>
      <c r="FNW22" s="7"/>
      <c r="FNX22" s="7"/>
      <c r="FNY22" s="7"/>
      <c r="FNZ22" s="7"/>
      <c r="FOA22" s="7"/>
      <c r="FOB22" s="7"/>
      <c r="FOC22" s="7"/>
      <c r="FOD22" s="7"/>
      <c r="FOE22" s="7"/>
      <c r="FOF22" s="7"/>
      <c r="FOG22" s="7"/>
      <c r="FOH22" s="7"/>
      <c r="FOI22" s="7"/>
      <c r="FOJ22" s="7"/>
      <c r="FOK22" s="7"/>
      <c r="FOL22" s="7"/>
      <c r="FOM22" s="7"/>
      <c r="FON22" s="7"/>
      <c r="FOO22" s="7"/>
      <c r="FOP22" s="7"/>
      <c r="FOQ22" s="7"/>
      <c r="FOR22" s="7"/>
      <c r="FOS22" s="7"/>
      <c r="FOT22" s="7"/>
      <c r="FOU22" s="7"/>
      <c r="FOV22" s="7"/>
      <c r="FOW22" s="7"/>
      <c r="FOX22" s="7"/>
      <c r="FOY22" s="7"/>
      <c r="FOZ22" s="7"/>
      <c r="FPA22" s="7"/>
      <c r="FPB22" s="7"/>
      <c r="FPC22" s="7"/>
      <c r="FPD22" s="7"/>
      <c r="FPE22" s="7"/>
      <c r="FPF22" s="7"/>
      <c r="FPG22" s="7"/>
      <c r="FPH22" s="7"/>
      <c r="FPI22" s="7"/>
      <c r="FPJ22" s="7"/>
      <c r="FPK22" s="7"/>
      <c r="FPL22" s="7"/>
      <c r="FPM22" s="7"/>
      <c r="FPN22" s="7"/>
      <c r="FPO22" s="7"/>
      <c r="FPP22" s="7"/>
      <c r="FPQ22" s="7"/>
      <c r="FPR22" s="7"/>
      <c r="FPS22" s="7"/>
      <c r="FPT22" s="7"/>
      <c r="FPU22" s="7"/>
      <c r="FPV22" s="7"/>
      <c r="FPW22" s="7"/>
      <c r="FPX22" s="7"/>
      <c r="FPY22" s="7"/>
      <c r="FPZ22" s="7"/>
      <c r="FQA22" s="7"/>
      <c r="FQB22" s="7"/>
      <c r="FQC22" s="7"/>
      <c r="FQD22" s="7"/>
      <c r="FQE22" s="7"/>
      <c r="FQF22" s="7"/>
      <c r="FQG22" s="7"/>
      <c r="FQH22" s="7"/>
      <c r="FQI22" s="7"/>
      <c r="FQJ22" s="7"/>
      <c r="FQK22" s="7"/>
      <c r="FQL22" s="7"/>
      <c r="FQM22" s="7"/>
      <c r="FQN22" s="7"/>
      <c r="FQO22" s="7"/>
      <c r="FQP22" s="7"/>
      <c r="FQQ22" s="7"/>
      <c r="FQR22" s="7"/>
      <c r="FQS22" s="7"/>
      <c r="FQT22" s="7"/>
      <c r="FQU22" s="7"/>
      <c r="FQV22" s="7"/>
      <c r="FQW22" s="7"/>
      <c r="FQX22" s="7"/>
      <c r="FQY22" s="7"/>
      <c r="FQZ22" s="7"/>
      <c r="FRA22" s="7"/>
      <c r="FRB22" s="7"/>
      <c r="FRC22" s="7"/>
      <c r="FRD22" s="7"/>
      <c r="FRE22" s="7"/>
      <c r="FRF22" s="7"/>
      <c r="FRG22" s="7"/>
      <c r="FRH22" s="7"/>
      <c r="FRI22" s="7"/>
      <c r="FRJ22" s="7"/>
      <c r="FRK22" s="7"/>
      <c r="FRL22" s="7"/>
      <c r="FRM22" s="7"/>
      <c r="FRN22" s="7"/>
      <c r="FRO22" s="7"/>
      <c r="FRP22" s="7"/>
      <c r="FRQ22" s="7"/>
      <c r="FRR22" s="7"/>
      <c r="FRS22" s="7"/>
      <c r="FRT22" s="7"/>
      <c r="FRU22" s="7"/>
      <c r="FRV22" s="7"/>
      <c r="FRW22" s="7"/>
      <c r="FRX22" s="7"/>
      <c r="FRY22" s="7"/>
      <c r="FRZ22" s="7"/>
      <c r="FSA22" s="7"/>
      <c r="FSB22" s="7"/>
      <c r="FSC22" s="7"/>
      <c r="FSD22" s="7"/>
      <c r="FSE22" s="7"/>
      <c r="FSF22" s="7"/>
      <c r="FSG22" s="7"/>
      <c r="FSH22" s="7"/>
      <c r="FSI22" s="7"/>
      <c r="FSJ22" s="7"/>
      <c r="FSK22" s="7"/>
      <c r="FSL22" s="7"/>
      <c r="FSM22" s="7"/>
      <c r="FSN22" s="7"/>
      <c r="FSO22" s="7"/>
      <c r="FSP22" s="7"/>
      <c r="FSQ22" s="7"/>
      <c r="FSR22" s="7"/>
      <c r="FSS22" s="7"/>
      <c r="FST22" s="7"/>
      <c r="FSU22" s="7"/>
      <c r="FSV22" s="7"/>
      <c r="FSW22" s="7"/>
      <c r="FSX22" s="7"/>
      <c r="FSY22" s="7"/>
      <c r="FSZ22" s="7"/>
      <c r="FTA22" s="7"/>
      <c r="FTB22" s="7"/>
      <c r="FTC22" s="7"/>
      <c r="FTD22" s="7"/>
      <c r="FTE22" s="7"/>
      <c r="FTF22" s="7"/>
      <c r="FTG22" s="7"/>
      <c r="FTH22" s="7"/>
      <c r="FTI22" s="7"/>
      <c r="FTJ22" s="7"/>
      <c r="FTK22" s="7"/>
      <c r="FTL22" s="7"/>
      <c r="FTM22" s="7"/>
      <c r="FTN22" s="7"/>
      <c r="FTO22" s="7"/>
      <c r="FTP22" s="7"/>
      <c r="FTQ22" s="7"/>
      <c r="FTR22" s="7"/>
      <c r="FTS22" s="7"/>
      <c r="FTT22" s="7"/>
      <c r="FTU22" s="7"/>
      <c r="FTV22" s="7"/>
      <c r="FTW22" s="7"/>
      <c r="FTX22" s="7"/>
      <c r="FTY22" s="7"/>
      <c r="FTZ22" s="7"/>
      <c r="FUA22" s="7"/>
      <c r="FUB22" s="7"/>
      <c r="FUC22" s="7"/>
      <c r="FUD22" s="7"/>
      <c r="FUE22" s="7"/>
      <c r="FUF22" s="7"/>
      <c r="FUG22" s="7"/>
      <c r="FUH22" s="7"/>
      <c r="FUI22" s="7"/>
      <c r="FUJ22" s="7"/>
      <c r="FUK22" s="7"/>
      <c r="FUL22" s="7"/>
      <c r="FUM22" s="7"/>
      <c r="FUN22" s="7"/>
      <c r="FUO22" s="7"/>
      <c r="FUP22" s="7"/>
      <c r="FUQ22" s="7"/>
      <c r="FUR22" s="7"/>
      <c r="FUS22" s="7"/>
      <c r="FUT22" s="7"/>
      <c r="FUU22" s="7"/>
      <c r="FUV22" s="7"/>
      <c r="FUW22" s="7"/>
      <c r="FUX22" s="7"/>
      <c r="FUY22" s="7"/>
      <c r="FUZ22" s="7"/>
      <c r="FVA22" s="7"/>
      <c r="FVB22" s="7"/>
      <c r="FVC22" s="7"/>
      <c r="FVD22" s="7"/>
      <c r="FVE22" s="7"/>
      <c r="FVF22" s="7"/>
      <c r="FVG22" s="7"/>
      <c r="FVH22" s="7"/>
      <c r="FVI22" s="7"/>
      <c r="FVJ22" s="7"/>
      <c r="FVK22" s="7"/>
      <c r="FVL22" s="7"/>
      <c r="FVM22" s="7"/>
      <c r="FVN22" s="7"/>
      <c r="FVO22" s="7"/>
      <c r="FVP22" s="7"/>
      <c r="FVQ22" s="7"/>
      <c r="FVR22" s="7"/>
      <c r="FVS22" s="7"/>
      <c r="FVT22" s="7"/>
      <c r="FVU22" s="7"/>
      <c r="FVV22" s="7"/>
      <c r="FVW22" s="7"/>
      <c r="FVX22" s="7"/>
      <c r="FVY22" s="7"/>
      <c r="FVZ22" s="7"/>
      <c r="FWA22" s="7"/>
      <c r="FWB22" s="7"/>
      <c r="FWC22" s="7"/>
      <c r="FWD22" s="7"/>
      <c r="FWE22" s="7"/>
      <c r="FWF22" s="7"/>
      <c r="FWG22" s="7"/>
      <c r="FWH22" s="7"/>
      <c r="FWI22" s="7"/>
      <c r="FWJ22" s="7"/>
      <c r="FWK22" s="7"/>
      <c r="FWL22" s="7"/>
      <c r="FWM22" s="7"/>
      <c r="FWN22" s="7"/>
      <c r="FWO22" s="7"/>
      <c r="FWP22" s="7"/>
      <c r="FWQ22" s="7"/>
      <c r="FWR22" s="7"/>
      <c r="FWS22" s="7"/>
      <c r="FWT22" s="7"/>
      <c r="FWU22" s="7"/>
      <c r="FWV22" s="7"/>
      <c r="FWW22" s="7"/>
      <c r="FWX22" s="7"/>
      <c r="FWY22" s="7"/>
      <c r="FWZ22" s="7"/>
      <c r="FXA22" s="7"/>
      <c r="FXB22" s="7"/>
      <c r="FXC22" s="7"/>
      <c r="FXD22" s="7"/>
      <c r="FXE22" s="7"/>
      <c r="FXF22" s="7"/>
      <c r="FXG22" s="7"/>
      <c r="FXH22" s="7"/>
      <c r="FXI22" s="7"/>
      <c r="FXJ22" s="7"/>
      <c r="FXK22" s="7"/>
      <c r="FXL22" s="7"/>
      <c r="FXM22" s="7"/>
      <c r="FXN22" s="7"/>
      <c r="FXO22" s="7"/>
      <c r="FXP22" s="7"/>
      <c r="FXQ22" s="7"/>
      <c r="FXR22" s="7"/>
      <c r="FXS22" s="7"/>
      <c r="FXT22" s="7"/>
      <c r="FXU22" s="7"/>
      <c r="FXV22" s="7"/>
      <c r="FXW22" s="7"/>
      <c r="FXX22" s="7"/>
      <c r="FXY22" s="7"/>
      <c r="FXZ22" s="7"/>
      <c r="FYA22" s="7"/>
      <c r="FYB22" s="7"/>
      <c r="FYC22" s="7"/>
      <c r="FYD22" s="7"/>
      <c r="FYE22" s="7"/>
      <c r="FYF22" s="7"/>
      <c r="FYG22" s="7"/>
      <c r="FYH22" s="7"/>
      <c r="FYI22" s="7"/>
      <c r="FYJ22" s="7"/>
      <c r="FYK22" s="7"/>
      <c r="FYL22" s="7"/>
      <c r="FYM22" s="7"/>
      <c r="FYN22" s="7"/>
      <c r="FYO22" s="7"/>
      <c r="FYP22" s="7"/>
      <c r="FYQ22" s="7"/>
      <c r="FYR22" s="7"/>
      <c r="FYS22" s="7"/>
      <c r="FYT22" s="7"/>
      <c r="FYU22" s="7"/>
      <c r="FYV22" s="7"/>
      <c r="FYW22" s="7"/>
      <c r="FYX22" s="7"/>
      <c r="FYY22" s="7"/>
      <c r="FYZ22" s="7"/>
      <c r="FZA22" s="7"/>
      <c r="FZB22" s="7"/>
      <c r="FZC22" s="7"/>
      <c r="FZD22" s="7"/>
      <c r="FZE22" s="7"/>
      <c r="FZF22" s="7"/>
      <c r="FZG22" s="7"/>
      <c r="FZH22" s="7"/>
      <c r="FZI22" s="7"/>
      <c r="FZJ22" s="7"/>
      <c r="FZK22" s="7"/>
      <c r="FZL22" s="7"/>
      <c r="FZM22" s="7"/>
      <c r="FZN22" s="7"/>
      <c r="FZO22" s="7"/>
      <c r="FZP22" s="7"/>
      <c r="FZQ22" s="7"/>
      <c r="FZR22" s="7"/>
      <c r="FZS22" s="7"/>
      <c r="FZT22" s="7"/>
      <c r="FZU22" s="7"/>
      <c r="FZV22" s="7"/>
      <c r="FZW22" s="7"/>
      <c r="FZX22" s="7"/>
      <c r="FZY22" s="7"/>
      <c r="FZZ22" s="7"/>
      <c r="GAA22" s="7"/>
      <c r="GAB22" s="7"/>
      <c r="GAC22" s="7"/>
      <c r="GAD22" s="7"/>
      <c r="GAE22" s="7"/>
      <c r="GAF22" s="7"/>
      <c r="GAG22" s="7"/>
      <c r="GAH22" s="7"/>
      <c r="GAI22" s="7"/>
      <c r="GAJ22" s="7"/>
      <c r="GAK22" s="7"/>
      <c r="GAL22" s="7"/>
      <c r="GAM22" s="7"/>
      <c r="GAN22" s="7"/>
      <c r="GAO22" s="7"/>
      <c r="GAP22" s="7"/>
      <c r="GAQ22" s="7"/>
      <c r="GAR22" s="7"/>
      <c r="GAS22" s="7"/>
      <c r="GAT22" s="7"/>
      <c r="GAU22" s="7"/>
      <c r="GAV22" s="7"/>
      <c r="GAW22" s="7"/>
      <c r="GAX22" s="7"/>
      <c r="GAY22" s="7"/>
      <c r="GAZ22" s="7"/>
      <c r="GBA22" s="7"/>
      <c r="GBB22" s="7"/>
      <c r="GBC22" s="7"/>
      <c r="GBD22" s="7"/>
      <c r="GBE22" s="7"/>
      <c r="GBF22" s="7"/>
      <c r="GBG22" s="7"/>
      <c r="GBH22" s="7"/>
      <c r="GBI22" s="7"/>
      <c r="GBJ22" s="7"/>
      <c r="GBK22" s="7"/>
      <c r="GBL22" s="7"/>
      <c r="GBM22" s="7"/>
      <c r="GBN22" s="7"/>
      <c r="GBO22" s="7"/>
      <c r="GBP22" s="7"/>
      <c r="GBQ22" s="7"/>
      <c r="GBR22" s="7"/>
      <c r="GBS22" s="7"/>
      <c r="GBT22" s="7"/>
      <c r="GBU22" s="7"/>
      <c r="GBV22" s="7"/>
      <c r="GBW22" s="7"/>
      <c r="GBX22" s="7"/>
      <c r="GBY22" s="7"/>
      <c r="GBZ22" s="7"/>
      <c r="GCA22" s="7"/>
      <c r="GCB22" s="7"/>
      <c r="GCC22" s="7"/>
      <c r="GCD22" s="7"/>
      <c r="GCE22" s="7"/>
      <c r="GCF22" s="7"/>
      <c r="GCG22" s="7"/>
      <c r="GCH22" s="7"/>
      <c r="GCI22" s="7"/>
      <c r="GCJ22" s="7"/>
      <c r="GCK22" s="7"/>
      <c r="GCL22" s="7"/>
      <c r="GCM22" s="7"/>
      <c r="GCN22" s="7"/>
      <c r="GCO22" s="7"/>
      <c r="GCP22" s="7"/>
      <c r="GCQ22" s="7"/>
      <c r="GCR22" s="7"/>
      <c r="GCS22" s="7"/>
      <c r="GCT22" s="7"/>
      <c r="GCU22" s="7"/>
      <c r="GCV22" s="7"/>
      <c r="GCW22" s="7"/>
      <c r="GCX22" s="7"/>
      <c r="GCY22" s="7"/>
      <c r="GCZ22" s="7"/>
      <c r="GDA22" s="7"/>
      <c r="GDB22" s="7"/>
      <c r="GDC22" s="7"/>
      <c r="GDD22" s="7"/>
      <c r="GDE22" s="7"/>
      <c r="GDF22" s="7"/>
      <c r="GDG22" s="7"/>
      <c r="GDH22" s="7"/>
      <c r="GDI22" s="7"/>
      <c r="GDJ22" s="7"/>
      <c r="GDK22" s="7"/>
      <c r="GDL22" s="7"/>
      <c r="GDM22" s="7"/>
      <c r="GDN22" s="7"/>
      <c r="GDO22" s="7"/>
      <c r="GDP22" s="7"/>
      <c r="GDQ22" s="7"/>
      <c r="GDR22" s="7"/>
      <c r="GDS22" s="7"/>
      <c r="GDT22" s="7"/>
      <c r="GDU22" s="7"/>
      <c r="GDV22" s="7"/>
      <c r="GDW22" s="7"/>
      <c r="GDX22" s="7"/>
      <c r="GDY22" s="7"/>
      <c r="GDZ22" s="7"/>
      <c r="GEA22" s="7"/>
      <c r="GEB22" s="7"/>
      <c r="GEC22" s="7"/>
      <c r="GED22" s="7"/>
      <c r="GEE22" s="7"/>
      <c r="GEF22" s="7"/>
      <c r="GEG22" s="7"/>
      <c r="GEH22" s="7"/>
      <c r="GEI22" s="7"/>
      <c r="GEJ22" s="7"/>
      <c r="GEK22" s="7"/>
      <c r="GEL22" s="7"/>
      <c r="GEM22" s="7"/>
      <c r="GEN22" s="7"/>
      <c r="GEO22" s="7"/>
      <c r="GEP22" s="7"/>
      <c r="GEQ22" s="7"/>
      <c r="GER22" s="7"/>
      <c r="GES22" s="7"/>
      <c r="GET22" s="7"/>
      <c r="GEU22" s="7"/>
      <c r="GEV22" s="7"/>
      <c r="GEW22" s="7"/>
      <c r="GEX22" s="7"/>
      <c r="GEY22" s="7"/>
      <c r="GEZ22" s="7"/>
      <c r="GFA22" s="7"/>
      <c r="GFB22" s="7"/>
      <c r="GFC22" s="7"/>
      <c r="GFD22" s="7"/>
      <c r="GFE22" s="7"/>
      <c r="GFF22" s="7"/>
      <c r="GFG22" s="7"/>
      <c r="GFH22" s="7"/>
      <c r="GFI22" s="7"/>
      <c r="GFJ22" s="7"/>
      <c r="GFK22" s="7"/>
      <c r="GFL22" s="7"/>
      <c r="GFM22" s="7"/>
      <c r="GFN22" s="7"/>
      <c r="GFO22" s="7"/>
      <c r="GFP22" s="7"/>
      <c r="GFQ22" s="7"/>
      <c r="GFR22" s="7"/>
      <c r="GFS22" s="7"/>
      <c r="GFT22" s="7"/>
      <c r="GFU22" s="7"/>
      <c r="GFV22" s="7"/>
      <c r="GFW22" s="7"/>
      <c r="GFX22" s="7"/>
      <c r="GFY22" s="7"/>
      <c r="GFZ22" s="7"/>
      <c r="GGA22" s="7"/>
      <c r="GGB22" s="7"/>
      <c r="GGC22" s="7"/>
      <c r="GGD22" s="7"/>
      <c r="GGE22" s="7"/>
      <c r="GGF22" s="7"/>
      <c r="GGG22" s="7"/>
      <c r="GGH22" s="7"/>
      <c r="GGI22" s="7"/>
      <c r="GGJ22" s="7"/>
      <c r="GGK22" s="7"/>
      <c r="GGL22" s="7"/>
      <c r="GGM22" s="7"/>
      <c r="GGN22" s="7"/>
      <c r="GGO22" s="7"/>
      <c r="GGP22" s="7"/>
      <c r="GGQ22" s="7"/>
      <c r="GGR22" s="7"/>
      <c r="GGS22" s="7"/>
      <c r="GGT22" s="7"/>
      <c r="GGU22" s="7"/>
      <c r="GGV22" s="7"/>
      <c r="GGW22" s="7"/>
      <c r="GGX22" s="7"/>
      <c r="GGY22" s="7"/>
      <c r="GGZ22" s="7"/>
      <c r="GHA22" s="7"/>
      <c r="GHB22" s="7"/>
      <c r="GHC22" s="7"/>
      <c r="GHD22" s="7"/>
      <c r="GHE22" s="7"/>
      <c r="GHF22" s="7"/>
      <c r="GHG22" s="7"/>
      <c r="GHH22" s="7"/>
      <c r="GHI22" s="7"/>
      <c r="GHJ22" s="7"/>
      <c r="GHK22" s="7"/>
      <c r="GHL22" s="7"/>
      <c r="GHM22" s="7"/>
      <c r="GHN22" s="7"/>
      <c r="GHO22" s="7"/>
      <c r="GHP22" s="7"/>
      <c r="GHQ22" s="7"/>
      <c r="GHR22" s="7"/>
      <c r="GHS22" s="7"/>
      <c r="GHT22" s="7"/>
      <c r="GHU22" s="7"/>
      <c r="GHV22" s="7"/>
      <c r="GHW22" s="7"/>
      <c r="GHX22" s="7"/>
      <c r="GHY22" s="7"/>
      <c r="GHZ22" s="7"/>
      <c r="GIA22" s="7"/>
      <c r="GIB22" s="7"/>
      <c r="GIC22" s="7"/>
      <c r="GID22" s="7"/>
      <c r="GIE22" s="7"/>
      <c r="GIF22" s="7"/>
      <c r="GIG22" s="7"/>
      <c r="GIH22" s="7"/>
      <c r="GII22" s="7"/>
      <c r="GIJ22" s="7"/>
      <c r="GIK22" s="7"/>
      <c r="GIL22" s="7"/>
      <c r="GIM22" s="7"/>
      <c r="GIN22" s="7"/>
      <c r="GIO22" s="7"/>
      <c r="GIP22" s="7"/>
      <c r="GIQ22" s="7"/>
      <c r="GIR22" s="7"/>
      <c r="GIS22" s="7"/>
      <c r="GIT22" s="7"/>
      <c r="GIU22" s="7"/>
      <c r="GIV22" s="7"/>
      <c r="GIW22" s="7"/>
      <c r="GIX22" s="7"/>
      <c r="GIY22" s="7"/>
      <c r="GIZ22" s="7"/>
      <c r="GJA22" s="7"/>
      <c r="GJB22" s="7"/>
      <c r="GJC22" s="7"/>
      <c r="GJD22" s="7"/>
      <c r="GJE22" s="7"/>
      <c r="GJF22" s="7"/>
      <c r="GJG22" s="7"/>
      <c r="GJH22" s="7"/>
      <c r="GJI22" s="7"/>
      <c r="GJJ22" s="7"/>
      <c r="GJK22" s="7"/>
      <c r="GJL22" s="7"/>
      <c r="GJM22" s="7"/>
      <c r="GJN22" s="7"/>
      <c r="GJO22" s="7"/>
      <c r="GJP22" s="7"/>
      <c r="GJQ22" s="7"/>
      <c r="GJR22" s="7"/>
      <c r="GJS22" s="7"/>
      <c r="GJT22" s="7"/>
      <c r="GJU22" s="7"/>
      <c r="GJV22" s="7"/>
      <c r="GJW22" s="7"/>
      <c r="GJX22" s="7"/>
      <c r="GJY22" s="7"/>
      <c r="GJZ22" s="7"/>
      <c r="GKA22" s="7"/>
      <c r="GKB22" s="7"/>
      <c r="GKC22" s="7"/>
      <c r="GKD22" s="7"/>
      <c r="GKE22" s="7"/>
      <c r="GKF22" s="7"/>
      <c r="GKG22" s="7"/>
      <c r="GKH22" s="7"/>
      <c r="GKI22" s="7"/>
      <c r="GKJ22" s="7"/>
      <c r="GKK22" s="7"/>
      <c r="GKL22" s="7"/>
      <c r="GKM22" s="7"/>
      <c r="GKN22" s="7"/>
      <c r="GKO22" s="7"/>
      <c r="GKP22" s="7"/>
      <c r="GKQ22" s="7"/>
      <c r="GKR22" s="7"/>
      <c r="GKS22" s="7"/>
      <c r="GKT22" s="7"/>
      <c r="GKU22" s="7"/>
      <c r="GKV22" s="7"/>
      <c r="GKW22" s="7"/>
      <c r="GKX22" s="7"/>
      <c r="GKY22" s="7"/>
      <c r="GKZ22" s="7"/>
      <c r="GLA22" s="7"/>
      <c r="GLB22" s="7"/>
      <c r="GLC22" s="7"/>
      <c r="GLD22" s="7"/>
      <c r="GLE22" s="7"/>
      <c r="GLF22" s="7"/>
      <c r="GLG22" s="7"/>
      <c r="GLH22" s="7"/>
      <c r="GLI22" s="7"/>
      <c r="GLJ22" s="7"/>
      <c r="GLK22" s="7"/>
      <c r="GLL22" s="7"/>
      <c r="GLM22" s="7"/>
      <c r="GLN22" s="7"/>
      <c r="GLO22" s="7"/>
      <c r="GLP22" s="7"/>
      <c r="GLQ22" s="7"/>
      <c r="GLR22" s="7"/>
      <c r="GLS22" s="7"/>
      <c r="GLT22" s="7"/>
      <c r="GLU22" s="7"/>
      <c r="GLV22" s="7"/>
      <c r="GLW22" s="7"/>
      <c r="GLX22" s="7"/>
      <c r="GLY22" s="7"/>
      <c r="GLZ22" s="7"/>
      <c r="GMA22" s="7"/>
      <c r="GMB22" s="7"/>
      <c r="GMC22" s="7"/>
      <c r="GMD22" s="7"/>
      <c r="GME22" s="7"/>
      <c r="GMF22" s="7"/>
      <c r="GMG22" s="7"/>
      <c r="GMH22" s="7"/>
      <c r="GMI22" s="7"/>
      <c r="GMJ22" s="7"/>
      <c r="GMK22" s="7"/>
      <c r="GML22" s="7"/>
      <c r="GMM22" s="7"/>
      <c r="GMN22" s="7"/>
      <c r="GMO22" s="7"/>
      <c r="GMP22" s="7"/>
      <c r="GMQ22" s="7"/>
      <c r="GMR22" s="7"/>
      <c r="GMS22" s="7"/>
      <c r="GMT22" s="7"/>
      <c r="GMU22" s="7"/>
      <c r="GMV22" s="7"/>
      <c r="GMW22" s="7"/>
      <c r="GMX22" s="7"/>
      <c r="GMY22" s="7"/>
      <c r="GMZ22" s="7"/>
      <c r="GNA22" s="7"/>
      <c r="GNB22" s="7"/>
      <c r="GNC22" s="7"/>
      <c r="GND22" s="7"/>
      <c r="GNE22" s="7"/>
      <c r="GNF22" s="7"/>
      <c r="GNG22" s="7"/>
      <c r="GNH22" s="7"/>
      <c r="GNI22" s="7"/>
      <c r="GNJ22" s="7"/>
      <c r="GNK22" s="7"/>
      <c r="GNL22" s="7"/>
      <c r="GNM22" s="7"/>
      <c r="GNN22" s="7"/>
      <c r="GNO22" s="7"/>
      <c r="GNP22" s="7"/>
      <c r="GNQ22" s="7"/>
      <c r="GNR22" s="7"/>
      <c r="GNS22" s="7"/>
      <c r="GNT22" s="7"/>
      <c r="GNU22" s="7"/>
      <c r="GNV22" s="7"/>
      <c r="GNW22" s="7"/>
      <c r="GNX22" s="7"/>
      <c r="GNY22" s="7"/>
      <c r="GNZ22" s="7"/>
      <c r="GOA22" s="7"/>
      <c r="GOB22" s="7"/>
      <c r="GOC22" s="7"/>
      <c r="GOD22" s="7"/>
      <c r="GOE22" s="7"/>
      <c r="GOF22" s="7"/>
      <c r="GOG22" s="7"/>
      <c r="GOH22" s="7"/>
      <c r="GOI22" s="7"/>
      <c r="GOJ22" s="7"/>
      <c r="GOK22" s="7"/>
      <c r="GOL22" s="7"/>
      <c r="GOM22" s="7"/>
      <c r="GON22" s="7"/>
      <c r="GOO22" s="7"/>
      <c r="GOP22" s="7"/>
      <c r="GOQ22" s="7"/>
      <c r="GOR22" s="7"/>
      <c r="GOS22" s="7"/>
      <c r="GOT22" s="7"/>
      <c r="GOU22" s="7"/>
      <c r="GOV22" s="7"/>
      <c r="GOW22" s="7"/>
      <c r="GOX22" s="7"/>
      <c r="GOY22" s="7"/>
      <c r="GOZ22" s="7"/>
      <c r="GPA22" s="7"/>
      <c r="GPB22" s="7"/>
      <c r="GPC22" s="7"/>
      <c r="GPD22" s="7"/>
      <c r="GPE22" s="7"/>
      <c r="GPF22" s="7"/>
      <c r="GPG22" s="7"/>
      <c r="GPH22" s="7"/>
      <c r="GPI22" s="7"/>
      <c r="GPJ22" s="7"/>
      <c r="GPK22" s="7"/>
      <c r="GPL22" s="7"/>
      <c r="GPM22" s="7"/>
      <c r="GPN22" s="7"/>
      <c r="GPO22" s="7"/>
      <c r="GPP22" s="7"/>
      <c r="GPQ22" s="7"/>
      <c r="GPR22" s="7"/>
      <c r="GPS22" s="7"/>
      <c r="GPT22" s="7"/>
      <c r="GPU22" s="7"/>
      <c r="GPV22" s="7"/>
      <c r="GPW22" s="7"/>
      <c r="GPX22" s="7"/>
      <c r="GPY22" s="7"/>
      <c r="GPZ22" s="7"/>
      <c r="GQA22" s="7"/>
      <c r="GQB22" s="7"/>
      <c r="GQC22" s="7"/>
      <c r="GQD22" s="7"/>
      <c r="GQE22" s="7"/>
      <c r="GQF22" s="7"/>
      <c r="GQG22" s="7"/>
      <c r="GQH22" s="7"/>
      <c r="GQI22" s="7"/>
      <c r="GQJ22" s="7"/>
      <c r="GQK22" s="7"/>
      <c r="GQL22" s="7"/>
      <c r="GQM22" s="7"/>
      <c r="GQN22" s="7"/>
      <c r="GQO22" s="7"/>
      <c r="GQP22" s="7"/>
      <c r="GQQ22" s="7"/>
      <c r="GQR22" s="7"/>
      <c r="GQS22" s="7"/>
      <c r="GQT22" s="7"/>
      <c r="GQU22" s="7"/>
      <c r="GQV22" s="7"/>
      <c r="GQW22" s="7"/>
      <c r="GQX22" s="7"/>
      <c r="GQY22" s="7"/>
      <c r="GQZ22" s="7"/>
      <c r="GRA22" s="7"/>
      <c r="GRB22" s="7"/>
      <c r="GRC22" s="7"/>
      <c r="GRD22" s="7"/>
      <c r="GRE22" s="7"/>
      <c r="GRF22" s="7"/>
      <c r="GRG22" s="7"/>
      <c r="GRH22" s="7"/>
      <c r="GRI22" s="7"/>
      <c r="GRJ22" s="7"/>
      <c r="GRK22" s="7"/>
      <c r="GRL22" s="7"/>
      <c r="GRM22" s="7"/>
      <c r="GRN22" s="7"/>
      <c r="GRO22" s="7"/>
      <c r="GRP22" s="7"/>
      <c r="GRQ22" s="7"/>
      <c r="GRR22" s="7"/>
      <c r="GRS22" s="7"/>
      <c r="GRT22" s="7"/>
      <c r="GRU22" s="7"/>
      <c r="GRV22" s="7"/>
      <c r="GRW22" s="7"/>
      <c r="GRX22" s="7"/>
      <c r="GRY22" s="7"/>
      <c r="GRZ22" s="7"/>
      <c r="GSA22" s="7"/>
      <c r="GSB22" s="7"/>
      <c r="GSC22" s="7"/>
      <c r="GSD22" s="7"/>
      <c r="GSE22" s="7"/>
      <c r="GSF22" s="7"/>
      <c r="GSG22" s="7"/>
      <c r="GSH22" s="7"/>
      <c r="GSI22" s="7"/>
      <c r="GSJ22" s="7"/>
      <c r="GSK22" s="7"/>
      <c r="GSL22" s="7"/>
      <c r="GSM22" s="7"/>
      <c r="GSN22" s="7"/>
      <c r="GSO22" s="7"/>
      <c r="GSP22" s="7"/>
      <c r="GSQ22" s="7"/>
      <c r="GSR22" s="7"/>
      <c r="GSS22" s="7"/>
      <c r="GST22" s="7"/>
      <c r="GSU22" s="7"/>
      <c r="GSV22" s="7"/>
      <c r="GSW22" s="7"/>
      <c r="GSX22" s="7"/>
      <c r="GSY22" s="7"/>
      <c r="GSZ22" s="7"/>
      <c r="GTA22" s="7"/>
      <c r="GTB22" s="7"/>
      <c r="GTC22" s="7"/>
      <c r="GTD22" s="7"/>
      <c r="GTE22" s="7"/>
      <c r="GTF22" s="7"/>
      <c r="GTG22" s="7"/>
      <c r="GTH22" s="7"/>
      <c r="GTI22" s="7"/>
      <c r="GTJ22" s="7"/>
      <c r="GTK22" s="7"/>
      <c r="GTL22" s="7"/>
      <c r="GTM22" s="7"/>
      <c r="GTN22" s="7"/>
      <c r="GTO22" s="7"/>
      <c r="GTP22" s="7"/>
      <c r="GTQ22" s="7"/>
      <c r="GTR22" s="7"/>
      <c r="GTS22" s="7"/>
      <c r="GTT22" s="7"/>
      <c r="GTU22" s="7"/>
      <c r="GTV22" s="7"/>
      <c r="GTW22" s="7"/>
      <c r="GTX22" s="7"/>
      <c r="GTY22" s="7"/>
      <c r="GTZ22" s="7"/>
      <c r="GUA22" s="7"/>
      <c r="GUB22" s="7"/>
      <c r="GUC22" s="7"/>
      <c r="GUD22" s="7"/>
      <c r="GUE22" s="7"/>
      <c r="GUF22" s="7"/>
      <c r="GUG22" s="7"/>
      <c r="GUH22" s="7"/>
      <c r="GUI22" s="7"/>
      <c r="GUJ22" s="7"/>
      <c r="GUK22" s="7"/>
      <c r="GUL22" s="7"/>
      <c r="GUM22" s="7"/>
      <c r="GUN22" s="7"/>
      <c r="GUO22" s="7"/>
      <c r="GUP22" s="7"/>
      <c r="GUQ22" s="7"/>
      <c r="GUR22" s="7"/>
      <c r="GUS22" s="7"/>
      <c r="GUT22" s="7"/>
      <c r="GUU22" s="7"/>
      <c r="GUV22" s="7"/>
      <c r="GUW22" s="7"/>
      <c r="GUX22" s="7"/>
      <c r="GUY22" s="7"/>
      <c r="GUZ22" s="7"/>
      <c r="GVA22" s="7"/>
      <c r="GVB22" s="7"/>
      <c r="GVC22" s="7"/>
      <c r="GVD22" s="7"/>
      <c r="GVE22" s="7"/>
      <c r="GVF22" s="7"/>
      <c r="GVG22" s="7"/>
      <c r="GVH22" s="7"/>
      <c r="GVI22" s="7"/>
      <c r="GVJ22" s="7"/>
      <c r="GVK22" s="7"/>
      <c r="GVL22" s="7"/>
      <c r="GVM22" s="7"/>
      <c r="GVN22" s="7"/>
      <c r="GVO22" s="7"/>
      <c r="GVP22" s="7"/>
      <c r="GVQ22" s="7"/>
      <c r="GVR22" s="7"/>
      <c r="GVS22" s="7"/>
      <c r="GVT22" s="7"/>
      <c r="GVU22" s="7"/>
      <c r="GVV22" s="7"/>
      <c r="GVW22" s="7"/>
      <c r="GVX22" s="7"/>
      <c r="GVY22" s="7"/>
      <c r="GVZ22" s="7"/>
      <c r="GWA22" s="7"/>
      <c r="GWB22" s="7"/>
      <c r="GWC22" s="7"/>
      <c r="GWD22" s="7"/>
      <c r="GWE22" s="7"/>
      <c r="GWF22" s="7"/>
      <c r="GWG22" s="7"/>
      <c r="GWH22" s="7"/>
      <c r="GWI22" s="7"/>
      <c r="GWJ22" s="7"/>
      <c r="GWK22" s="7"/>
      <c r="GWL22" s="7"/>
      <c r="GWM22" s="7"/>
      <c r="GWN22" s="7"/>
      <c r="GWO22" s="7"/>
      <c r="GWP22" s="7"/>
      <c r="GWQ22" s="7"/>
      <c r="GWR22" s="7"/>
      <c r="GWS22" s="7"/>
      <c r="GWT22" s="7"/>
      <c r="GWU22" s="7"/>
      <c r="GWV22" s="7"/>
      <c r="GWW22" s="7"/>
      <c r="GWX22" s="7"/>
      <c r="GWY22" s="7"/>
      <c r="GWZ22" s="7"/>
      <c r="GXA22" s="7"/>
      <c r="GXB22" s="7"/>
      <c r="GXC22" s="7"/>
      <c r="GXD22" s="7"/>
      <c r="GXE22" s="7"/>
      <c r="GXF22" s="7"/>
      <c r="GXG22" s="7"/>
      <c r="GXH22" s="7"/>
      <c r="GXI22" s="7"/>
      <c r="GXJ22" s="7"/>
      <c r="GXK22" s="7"/>
      <c r="GXL22" s="7"/>
      <c r="GXM22" s="7"/>
      <c r="GXN22" s="7"/>
      <c r="GXO22" s="7"/>
      <c r="GXP22" s="7"/>
      <c r="GXQ22" s="7"/>
      <c r="GXR22" s="7"/>
      <c r="GXS22" s="7"/>
      <c r="GXT22" s="7"/>
      <c r="GXU22" s="7"/>
      <c r="GXV22" s="7"/>
      <c r="GXW22" s="7"/>
      <c r="GXX22" s="7"/>
      <c r="GXY22" s="7"/>
      <c r="GXZ22" s="7"/>
      <c r="GYA22" s="7"/>
      <c r="GYB22" s="7"/>
      <c r="GYC22" s="7"/>
      <c r="GYD22" s="7"/>
      <c r="GYE22" s="7"/>
      <c r="GYF22" s="7"/>
      <c r="GYG22" s="7"/>
      <c r="GYH22" s="7"/>
      <c r="GYI22" s="7"/>
      <c r="GYJ22" s="7"/>
      <c r="GYK22" s="7"/>
      <c r="GYL22" s="7"/>
      <c r="GYM22" s="7"/>
      <c r="GYN22" s="7"/>
      <c r="GYO22" s="7"/>
      <c r="GYP22" s="7"/>
      <c r="GYQ22" s="7"/>
      <c r="GYR22" s="7"/>
      <c r="GYS22" s="7"/>
      <c r="GYT22" s="7"/>
      <c r="GYU22" s="7"/>
      <c r="GYV22" s="7"/>
      <c r="GYW22" s="7"/>
      <c r="GYX22" s="7"/>
      <c r="GYY22" s="7"/>
      <c r="GYZ22" s="7"/>
      <c r="GZA22" s="7"/>
      <c r="GZB22" s="7"/>
      <c r="GZC22" s="7"/>
      <c r="GZD22" s="7"/>
      <c r="GZE22" s="7"/>
      <c r="GZF22" s="7"/>
      <c r="GZG22" s="7"/>
      <c r="GZH22" s="7"/>
      <c r="GZI22" s="7"/>
      <c r="GZJ22" s="7"/>
      <c r="GZK22" s="7"/>
      <c r="GZL22" s="7"/>
      <c r="GZM22" s="7"/>
      <c r="GZN22" s="7"/>
      <c r="GZO22" s="7"/>
      <c r="GZP22" s="7"/>
      <c r="GZQ22" s="7"/>
      <c r="GZR22" s="7"/>
      <c r="GZS22" s="7"/>
      <c r="GZT22" s="7"/>
      <c r="GZU22" s="7"/>
      <c r="GZV22" s="7"/>
      <c r="GZW22" s="7"/>
      <c r="GZX22" s="7"/>
      <c r="GZY22" s="7"/>
      <c r="GZZ22" s="7"/>
      <c r="HAA22" s="7"/>
      <c r="HAB22" s="7"/>
      <c r="HAC22" s="7"/>
      <c r="HAD22" s="7"/>
      <c r="HAE22" s="7"/>
      <c r="HAF22" s="7"/>
      <c r="HAG22" s="7"/>
      <c r="HAH22" s="7"/>
      <c r="HAI22" s="7"/>
      <c r="HAJ22" s="7"/>
      <c r="HAK22" s="7"/>
      <c r="HAL22" s="7"/>
      <c r="HAM22" s="7"/>
      <c r="HAN22" s="7"/>
      <c r="HAO22" s="7"/>
      <c r="HAP22" s="7"/>
      <c r="HAQ22" s="7"/>
      <c r="HAR22" s="7"/>
      <c r="HAS22" s="7"/>
      <c r="HAT22" s="7"/>
      <c r="HAU22" s="7"/>
      <c r="HAV22" s="7"/>
      <c r="HAW22" s="7"/>
      <c r="HAX22" s="7"/>
      <c r="HAY22" s="7"/>
      <c r="HAZ22" s="7"/>
      <c r="HBA22" s="7"/>
      <c r="HBB22" s="7"/>
      <c r="HBC22" s="7"/>
      <c r="HBD22" s="7"/>
      <c r="HBE22" s="7"/>
      <c r="HBF22" s="7"/>
      <c r="HBG22" s="7"/>
      <c r="HBH22" s="7"/>
      <c r="HBI22" s="7"/>
      <c r="HBJ22" s="7"/>
      <c r="HBK22" s="7"/>
      <c r="HBL22" s="7"/>
      <c r="HBM22" s="7"/>
      <c r="HBN22" s="7"/>
      <c r="HBO22" s="7"/>
      <c r="HBP22" s="7"/>
      <c r="HBQ22" s="7"/>
      <c r="HBR22" s="7"/>
      <c r="HBS22" s="7"/>
      <c r="HBT22" s="7"/>
      <c r="HBU22" s="7"/>
      <c r="HBV22" s="7"/>
      <c r="HBW22" s="7"/>
      <c r="HBX22" s="7"/>
      <c r="HBY22" s="7"/>
      <c r="HBZ22" s="7"/>
      <c r="HCA22" s="7"/>
      <c r="HCB22" s="7"/>
      <c r="HCC22" s="7"/>
      <c r="HCD22" s="7"/>
      <c r="HCE22" s="7"/>
      <c r="HCF22" s="7"/>
      <c r="HCG22" s="7"/>
      <c r="HCH22" s="7"/>
      <c r="HCI22" s="7"/>
      <c r="HCJ22" s="7"/>
      <c r="HCK22" s="7"/>
      <c r="HCL22" s="7"/>
      <c r="HCM22" s="7"/>
      <c r="HCN22" s="7"/>
      <c r="HCO22" s="7"/>
      <c r="HCP22" s="7"/>
      <c r="HCQ22" s="7"/>
      <c r="HCR22" s="7"/>
      <c r="HCS22" s="7"/>
      <c r="HCT22" s="7"/>
      <c r="HCU22" s="7"/>
      <c r="HCV22" s="7"/>
      <c r="HCW22" s="7"/>
      <c r="HCX22" s="7"/>
      <c r="HCY22" s="7"/>
      <c r="HCZ22" s="7"/>
      <c r="HDA22" s="7"/>
      <c r="HDB22" s="7"/>
      <c r="HDC22" s="7"/>
      <c r="HDD22" s="7"/>
      <c r="HDE22" s="7"/>
      <c r="HDF22" s="7"/>
      <c r="HDG22" s="7"/>
      <c r="HDH22" s="7"/>
      <c r="HDI22" s="7"/>
      <c r="HDJ22" s="7"/>
      <c r="HDK22" s="7"/>
      <c r="HDL22" s="7"/>
      <c r="HDM22" s="7"/>
      <c r="HDN22" s="7"/>
      <c r="HDO22" s="7"/>
      <c r="HDP22" s="7"/>
      <c r="HDQ22" s="7"/>
      <c r="HDR22" s="7"/>
      <c r="HDS22" s="7"/>
      <c r="HDT22" s="7"/>
      <c r="HDU22" s="7"/>
      <c r="HDV22" s="7"/>
      <c r="HDW22" s="7"/>
      <c r="HDX22" s="7"/>
      <c r="HDY22" s="7"/>
      <c r="HDZ22" s="7"/>
      <c r="HEA22" s="7"/>
      <c r="HEB22" s="7"/>
      <c r="HEC22" s="7"/>
      <c r="HED22" s="7"/>
      <c r="HEE22" s="7"/>
      <c r="HEF22" s="7"/>
      <c r="HEG22" s="7"/>
      <c r="HEH22" s="7"/>
      <c r="HEI22" s="7"/>
      <c r="HEJ22" s="7"/>
      <c r="HEK22" s="7"/>
      <c r="HEL22" s="7"/>
      <c r="HEM22" s="7"/>
      <c r="HEN22" s="7"/>
      <c r="HEO22" s="7"/>
      <c r="HEP22" s="7"/>
      <c r="HEQ22" s="7"/>
      <c r="HER22" s="7"/>
      <c r="HES22" s="7"/>
      <c r="HET22" s="7"/>
      <c r="HEU22" s="7"/>
      <c r="HEV22" s="7"/>
      <c r="HEW22" s="7"/>
      <c r="HEX22" s="7"/>
      <c r="HEY22" s="7"/>
      <c r="HEZ22" s="7"/>
      <c r="HFA22" s="7"/>
      <c r="HFB22" s="7"/>
      <c r="HFC22" s="7"/>
      <c r="HFD22" s="7"/>
      <c r="HFE22" s="7"/>
      <c r="HFF22" s="7"/>
      <c r="HFG22" s="7"/>
      <c r="HFH22" s="7"/>
      <c r="HFI22" s="7"/>
      <c r="HFJ22" s="7"/>
      <c r="HFK22" s="7"/>
      <c r="HFL22" s="7"/>
      <c r="HFM22" s="7"/>
      <c r="HFN22" s="7"/>
      <c r="HFO22" s="7"/>
      <c r="HFP22" s="7"/>
      <c r="HFQ22" s="7"/>
      <c r="HFR22" s="7"/>
      <c r="HFS22" s="7"/>
      <c r="HFT22" s="7"/>
      <c r="HFU22" s="7"/>
      <c r="HFV22" s="7"/>
      <c r="HFW22" s="7"/>
      <c r="HFX22" s="7"/>
      <c r="HFY22" s="7"/>
      <c r="HFZ22" s="7"/>
      <c r="HGA22" s="7"/>
      <c r="HGB22" s="7"/>
      <c r="HGC22" s="7"/>
      <c r="HGD22" s="7"/>
      <c r="HGE22" s="7"/>
      <c r="HGF22" s="7"/>
      <c r="HGG22" s="7"/>
      <c r="HGH22" s="7"/>
      <c r="HGI22" s="7"/>
      <c r="HGJ22" s="7"/>
      <c r="HGK22" s="7"/>
      <c r="HGL22" s="7"/>
      <c r="HGM22" s="7"/>
      <c r="HGN22" s="7"/>
      <c r="HGO22" s="7"/>
      <c r="HGP22" s="7"/>
      <c r="HGQ22" s="7"/>
      <c r="HGR22" s="7"/>
      <c r="HGS22" s="7"/>
      <c r="HGT22" s="7"/>
      <c r="HGU22" s="7"/>
      <c r="HGV22" s="7"/>
      <c r="HGW22" s="7"/>
      <c r="HGX22" s="7"/>
      <c r="HGY22" s="7"/>
      <c r="HGZ22" s="7"/>
      <c r="HHA22" s="7"/>
      <c r="HHB22" s="7"/>
      <c r="HHC22" s="7"/>
      <c r="HHD22" s="7"/>
      <c r="HHE22" s="7"/>
      <c r="HHF22" s="7"/>
      <c r="HHG22" s="7"/>
      <c r="HHH22" s="7"/>
      <c r="HHI22" s="7"/>
      <c r="HHJ22" s="7"/>
      <c r="HHK22" s="7"/>
      <c r="HHL22" s="7"/>
      <c r="HHM22" s="7"/>
      <c r="HHN22" s="7"/>
      <c r="HHO22" s="7"/>
      <c r="HHP22" s="7"/>
      <c r="HHQ22" s="7"/>
      <c r="HHR22" s="7"/>
      <c r="HHS22" s="7"/>
      <c r="HHT22" s="7"/>
      <c r="HHU22" s="7"/>
      <c r="HHV22" s="7"/>
      <c r="HHW22" s="7"/>
      <c r="HHX22" s="7"/>
      <c r="HHY22" s="7"/>
      <c r="HHZ22" s="7"/>
      <c r="HIA22" s="7"/>
      <c r="HIB22" s="7"/>
      <c r="HIC22" s="7"/>
      <c r="HID22" s="7"/>
      <c r="HIE22" s="7"/>
      <c r="HIF22" s="7"/>
      <c r="HIG22" s="7"/>
      <c r="HIH22" s="7"/>
      <c r="HII22" s="7"/>
      <c r="HIJ22" s="7"/>
      <c r="HIK22" s="7"/>
      <c r="HIL22" s="7"/>
      <c r="HIM22" s="7"/>
      <c r="HIN22" s="7"/>
      <c r="HIO22" s="7"/>
      <c r="HIP22" s="7"/>
      <c r="HIQ22" s="7"/>
      <c r="HIR22" s="7"/>
      <c r="HIS22" s="7"/>
      <c r="HIT22" s="7"/>
      <c r="HIU22" s="7"/>
      <c r="HIV22" s="7"/>
      <c r="HIW22" s="7"/>
      <c r="HIX22" s="7"/>
      <c r="HIY22" s="7"/>
      <c r="HIZ22" s="7"/>
      <c r="HJA22" s="7"/>
      <c r="HJB22" s="7"/>
      <c r="HJC22" s="7"/>
      <c r="HJD22" s="7"/>
      <c r="HJE22" s="7"/>
      <c r="HJF22" s="7"/>
      <c r="HJG22" s="7"/>
      <c r="HJH22" s="7"/>
      <c r="HJI22" s="7"/>
      <c r="HJJ22" s="7"/>
      <c r="HJK22" s="7"/>
      <c r="HJL22" s="7"/>
      <c r="HJM22" s="7"/>
      <c r="HJN22" s="7"/>
      <c r="HJO22" s="7"/>
      <c r="HJP22" s="7"/>
      <c r="HJQ22" s="7"/>
      <c r="HJR22" s="7"/>
      <c r="HJS22" s="7"/>
      <c r="HJT22" s="7"/>
      <c r="HJU22" s="7"/>
      <c r="HJV22" s="7"/>
      <c r="HJW22" s="7"/>
      <c r="HJX22" s="7"/>
      <c r="HJY22" s="7"/>
      <c r="HJZ22" s="7"/>
      <c r="HKA22" s="7"/>
      <c r="HKB22" s="7"/>
      <c r="HKC22" s="7"/>
      <c r="HKD22" s="7"/>
      <c r="HKE22" s="7"/>
      <c r="HKF22" s="7"/>
      <c r="HKG22" s="7"/>
      <c r="HKH22" s="7"/>
      <c r="HKI22" s="7"/>
      <c r="HKJ22" s="7"/>
      <c r="HKK22" s="7"/>
      <c r="HKL22" s="7"/>
      <c r="HKM22" s="7"/>
      <c r="HKN22" s="7"/>
      <c r="HKO22" s="7"/>
      <c r="HKP22" s="7"/>
      <c r="HKQ22" s="7"/>
      <c r="HKR22" s="7"/>
      <c r="HKS22" s="7"/>
      <c r="HKT22" s="7"/>
      <c r="HKU22" s="7"/>
      <c r="HKV22" s="7"/>
      <c r="HKW22" s="7"/>
      <c r="HKX22" s="7"/>
      <c r="HKY22" s="7"/>
      <c r="HKZ22" s="7"/>
      <c r="HLA22" s="7"/>
      <c r="HLB22" s="7"/>
      <c r="HLC22" s="7"/>
      <c r="HLD22" s="7"/>
      <c r="HLE22" s="7"/>
      <c r="HLF22" s="7"/>
      <c r="HLG22" s="7"/>
      <c r="HLH22" s="7"/>
      <c r="HLI22" s="7"/>
      <c r="HLJ22" s="7"/>
      <c r="HLK22" s="7"/>
      <c r="HLL22" s="7"/>
      <c r="HLM22" s="7"/>
      <c r="HLN22" s="7"/>
      <c r="HLO22" s="7"/>
      <c r="HLP22" s="7"/>
      <c r="HLQ22" s="7"/>
      <c r="HLR22" s="7"/>
      <c r="HLS22" s="7"/>
      <c r="HLT22" s="7"/>
      <c r="HLU22" s="7"/>
      <c r="HLV22" s="7"/>
      <c r="HLW22" s="7"/>
      <c r="HLX22" s="7"/>
      <c r="HLY22" s="7"/>
      <c r="HLZ22" s="7"/>
      <c r="HMA22" s="7"/>
      <c r="HMB22" s="7"/>
      <c r="HMC22" s="7"/>
      <c r="HMD22" s="7"/>
      <c r="HME22" s="7"/>
      <c r="HMF22" s="7"/>
      <c r="HMG22" s="7"/>
      <c r="HMH22" s="7"/>
      <c r="HMI22" s="7"/>
      <c r="HMJ22" s="7"/>
      <c r="HMK22" s="7"/>
      <c r="HML22" s="7"/>
      <c r="HMM22" s="7"/>
      <c r="HMN22" s="7"/>
      <c r="HMO22" s="7"/>
      <c r="HMP22" s="7"/>
      <c r="HMQ22" s="7"/>
      <c r="HMR22" s="7"/>
      <c r="HMS22" s="7"/>
      <c r="HMT22" s="7"/>
      <c r="HMU22" s="7"/>
      <c r="HMV22" s="7"/>
      <c r="HMW22" s="7"/>
      <c r="HMX22" s="7"/>
      <c r="HMY22" s="7"/>
      <c r="HMZ22" s="7"/>
      <c r="HNA22" s="7"/>
      <c r="HNB22" s="7"/>
      <c r="HNC22" s="7"/>
      <c r="HND22" s="7"/>
      <c r="HNE22" s="7"/>
      <c r="HNF22" s="7"/>
      <c r="HNG22" s="7"/>
      <c r="HNH22" s="7"/>
      <c r="HNI22" s="7"/>
      <c r="HNJ22" s="7"/>
      <c r="HNK22" s="7"/>
      <c r="HNL22" s="7"/>
      <c r="HNM22" s="7"/>
      <c r="HNN22" s="7"/>
      <c r="HNO22" s="7"/>
      <c r="HNP22" s="7"/>
      <c r="HNQ22" s="7"/>
      <c r="HNR22" s="7"/>
      <c r="HNS22" s="7"/>
      <c r="HNT22" s="7"/>
      <c r="HNU22" s="7"/>
      <c r="HNV22" s="7"/>
      <c r="HNW22" s="7"/>
      <c r="HNX22" s="7"/>
      <c r="HNY22" s="7"/>
      <c r="HNZ22" s="7"/>
      <c r="HOA22" s="7"/>
      <c r="HOB22" s="7"/>
      <c r="HOC22" s="7"/>
      <c r="HOD22" s="7"/>
      <c r="HOE22" s="7"/>
      <c r="HOF22" s="7"/>
      <c r="HOG22" s="7"/>
      <c r="HOH22" s="7"/>
      <c r="HOI22" s="7"/>
      <c r="HOJ22" s="7"/>
      <c r="HOK22" s="7"/>
      <c r="HOL22" s="7"/>
      <c r="HOM22" s="7"/>
      <c r="HON22" s="7"/>
      <c r="HOO22" s="7"/>
      <c r="HOP22" s="7"/>
      <c r="HOQ22" s="7"/>
      <c r="HOR22" s="7"/>
      <c r="HOS22" s="7"/>
      <c r="HOT22" s="7"/>
      <c r="HOU22" s="7"/>
      <c r="HOV22" s="7"/>
      <c r="HOW22" s="7"/>
      <c r="HOX22" s="7"/>
      <c r="HOY22" s="7"/>
      <c r="HOZ22" s="7"/>
      <c r="HPA22" s="7"/>
      <c r="HPB22" s="7"/>
      <c r="HPC22" s="7"/>
      <c r="HPD22" s="7"/>
      <c r="HPE22" s="7"/>
      <c r="HPF22" s="7"/>
      <c r="HPG22" s="7"/>
      <c r="HPH22" s="7"/>
      <c r="HPI22" s="7"/>
      <c r="HPJ22" s="7"/>
      <c r="HPK22" s="7"/>
      <c r="HPL22" s="7"/>
      <c r="HPM22" s="7"/>
      <c r="HPN22" s="7"/>
      <c r="HPO22" s="7"/>
      <c r="HPP22" s="7"/>
      <c r="HPQ22" s="7"/>
      <c r="HPR22" s="7"/>
      <c r="HPS22" s="7"/>
      <c r="HPT22" s="7"/>
      <c r="HPU22" s="7"/>
      <c r="HPV22" s="7"/>
      <c r="HPW22" s="7"/>
      <c r="HPX22" s="7"/>
      <c r="HPY22" s="7"/>
      <c r="HPZ22" s="7"/>
      <c r="HQA22" s="7"/>
      <c r="HQB22" s="7"/>
      <c r="HQC22" s="7"/>
      <c r="HQD22" s="7"/>
      <c r="HQE22" s="7"/>
      <c r="HQF22" s="7"/>
      <c r="HQG22" s="7"/>
      <c r="HQH22" s="7"/>
      <c r="HQI22" s="7"/>
      <c r="HQJ22" s="7"/>
      <c r="HQK22" s="7"/>
      <c r="HQL22" s="7"/>
      <c r="HQM22" s="7"/>
      <c r="HQN22" s="7"/>
      <c r="HQO22" s="7"/>
      <c r="HQP22" s="7"/>
      <c r="HQQ22" s="7"/>
      <c r="HQR22" s="7"/>
      <c r="HQS22" s="7"/>
      <c r="HQT22" s="7"/>
      <c r="HQU22" s="7"/>
      <c r="HQV22" s="7"/>
      <c r="HQW22" s="7"/>
      <c r="HQX22" s="7"/>
      <c r="HQY22" s="7"/>
      <c r="HQZ22" s="7"/>
      <c r="HRA22" s="7"/>
      <c r="HRB22" s="7"/>
      <c r="HRC22" s="7"/>
      <c r="HRD22" s="7"/>
      <c r="HRE22" s="7"/>
      <c r="HRF22" s="7"/>
      <c r="HRG22" s="7"/>
      <c r="HRH22" s="7"/>
      <c r="HRI22" s="7"/>
      <c r="HRJ22" s="7"/>
      <c r="HRK22" s="7"/>
      <c r="HRL22" s="7"/>
      <c r="HRM22" s="7"/>
      <c r="HRN22" s="7"/>
      <c r="HRO22" s="7"/>
      <c r="HRP22" s="7"/>
      <c r="HRQ22" s="7"/>
      <c r="HRR22" s="7"/>
      <c r="HRS22" s="7"/>
      <c r="HRT22" s="7"/>
      <c r="HRU22" s="7"/>
      <c r="HRV22" s="7"/>
      <c r="HRW22" s="7"/>
      <c r="HRX22" s="7"/>
      <c r="HRY22" s="7"/>
      <c r="HRZ22" s="7"/>
      <c r="HSA22" s="7"/>
      <c r="HSB22" s="7"/>
      <c r="HSC22" s="7"/>
      <c r="HSD22" s="7"/>
      <c r="HSE22" s="7"/>
      <c r="HSF22" s="7"/>
      <c r="HSG22" s="7"/>
      <c r="HSH22" s="7"/>
      <c r="HSI22" s="7"/>
      <c r="HSJ22" s="7"/>
      <c r="HSK22" s="7"/>
      <c r="HSL22" s="7"/>
      <c r="HSM22" s="7"/>
      <c r="HSN22" s="7"/>
      <c r="HSO22" s="7"/>
      <c r="HSP22" s="7"/>
      <c r="HSQ22" s="7"/>
      <c r="HSR22" s="7"/>
      <c r="HSS22" s="7"/>
      <c r="HST22" s="7"/>
      <c r="HSU22" s="7"/>
      <c r="HSV22" s="7"/>
      <c r="HSW22" s="7"/>
      <c r="HSX22" s="7"/>
      <c r="HSY22" s="7"/>
      <c r="HSZ22" s="7"/>
      <c r="HTA22" s="7"/>
      <c r="HTB22" s="7"/>
      <c r="HTC22" s="7"/>
      <c r="HTD22" s="7"/>
      <c r="HTE22" s="7"/>
      <c r="HTF22" s="7"/>
      <c r="HTG22" s="7"/>
      <c r="HTH22" s="7"/>
      <c r="HTI22" s="7"/>
      <c r="HTJ22" s="7"/>
      <c r="HTK22" s="7"/>
      <c r="HTL22" s="7"/>
      <c r="HTM22" s="7"/>
      <c r="HTN22" s="7"/>
      <c r="HTO22" s="7"/>
      <c r="HTP22" s="7"/>
      <c r="HTQ22" s="7"/>
      <c r="HTR22" s="7"/>
      <c r="HTS22" s="7"/>
      <c r="HTT22" s="7"/>
      <c r="HTU22" s="7"/>
      <c r="HTV22" s="7"/>
      <c r="HTW22" s="7"/>
      <c r="HTX22" s="7"/>
      <c r="HTY22" s="7"/>
      <c r="HTZ22" s="7"/>
      <c r="HUA22" s="7"/>
      <c r="HUB22" s="7"/>
      <c r="HUC22" s="7"/>
      <c r="HUD22" s="7"/>
      <c r="HUE22" s="7"/>
      <c r="HUF22" s="7"/>
      <c r="HUG22" s="7"/>
      <c r="HUH22" s="7"/>
      <c r="HUI22" s="7"/>
      <c r="HUJ22" s="7"/>
      <c r="HUK22" s="7"/>
      <c r="HUL22" s="7"/>
      <c r="HUM22" s="7"/>
      <c r="HUN22" s="7"/>
      <c r="HUO22" s="7"/>
      <c r="HUP22" s="7"/>
      <c r="HUQ22" s="7"/>
      <c r="HUR22" s="7"/>
      <c r="HUS22" s="7"/>
      <c r="HUT22" s="7"/>
      <c r="HUU22" s="7"/>
      <c r="HUV22" s="7"/>
      <c r="HUW22" s="7"/>
      <c r="HUX22" s="7"/>
      <c r="HUY22" s="7"/>
      <c r="HUZ22" s="7"/>
      <c r="HVA22" s="7"/>
      <c r="HVB22" s="7"/>
      <c r="HVC22" s="7"/>
      <c r="HVD22" s="7"/>
      <c r="HVE22" s="7"/>
      <c r="HVF22" s="7"/>
      <c r="HVG22" s="7"/>
      <c r="HVH22" s="7"/>
      <c r="HVI22" s="7"/>
      <c r="HVJ22" s="7"/>
      <c r="HVK22" s="7"/>
      <c r="HVL22" s="7"/>
      <c r="HVM22" s="7"/>
      <c r="HVN22" s="7"/>
      <c r="HVO22" s="7"/>
      <c r="HVP22" s="7"/>
      <c r="HVQ22" s="7"/>
      <c r="HVR22" s="7"/>
      <c r="HVS22" s="7"/>
      <c r="HVT22" s="7"/>
      <c r="HVU22" s="7"/>
      <c r="HVV22" s="7"/>
      <c r="HVW22" s="7"/>
      <c r="HVX22" s="7"/>
      <c r="HVY22" s="7"/>
      <c r="HVZ22" s="7"/>
      <c r="HWA22" s="7"/>
      <c r="HWB22" s="7"/>
      <c r="HWC22" s="7"/>
      <c r="HWD22" s="7"/>
      <c r="HWE22" s="7"/>
      <c r="HWF22" s="7"/>
      <c r="HWG22" s="7"/>
      <c r="HWH22" s="7"/>
      <c r="HWI22" s="7"/>
      <c r="HWJ22" s="7"/>
      <c r="HWK22" s="7"/>
      <c r="HWL22" s="7"/>
      <c r="HWM22" s="7"/>
      <c r="HWN22" s="7"/>
      <c r="HWO22" s="7"/>
      <c r="HWP22" s="7"/>
      <c r="HWQ22" s="7"/>
      <c r="HWR22" s="7"/>
      <c r="HWS22" s="7"/>
      <c r="HWT22" s="7"/>
      <c r="HWU22" s="7"/>
      <c r="HWV22" s="7"/>
      <c r="HWW22" s="7"/>
      <c r="HWX22" s="7"/>
      <c r="HWY22" s="7"/>
      <c r="HWZ22" s="7"/>
      <c r="HXA22" s="7"/>
      <c r="HXB22" s="7"/>
      <c r="HXC22" s="7"/>
      <c r="HXD22" s="7"/>
      <c r="HXE22" s="7"/>
      <c r="HXF22" s="7"/>
      <c r="HXG22" s="7"/>
      <c r="HXH22" s="7"/>
      <c r="HXI22" s="7"/>
      <c r="HXJ22" s="7"/>
      <c r="HXK22" s="7"/>
      <c r="HXL22" s="7"/>
      <c r="HXM22" s="7"/>
      <c r="HXN22" s="7"/>
      <c r="HXO22" s="7"/>
      <c r="HXP22" s="7"/>
      <c r="HXQ22" s="7"/>
      <c r="HXR22" s="7"/>
      <c r="HXS22" s="7"/>
      <c r="HXT22" s="7"/>
      <c r="HXU22" s="7"/>
      <c r="HXV22" s="7"/>
      <c r="HXW22" s="7"/>
      <c r="HXX22" s="7"/>
      <c r="HXY22" s="7"/>
      <c r="HXZ22" s="7"/>
      <c r="HYA22" s="7"/>
      <c r="HYB22" s="7"/>
      <c r="HYC22" s="7"/>
      <c r="HYD22" s="7"/>
      <c r="HYE22" s="7"/>
      <c r="HYF22" s="7"/>
      <c r="HYG22" s="7"/>
      <c r="HYH22" s="7"/>
      <c r="HYI22" s="7"/>
      <c r="HYJ22" s="7"/>
      <c r="HYK22" s="7"/>
      <c r="HYL22" s="7"/>
      <c r="HYM22" s="7"/>
      <c r="HYN22" s="7"/>
      <c r="HYO22" s="7"/>
      <c r="HYP22" s="7"/>
      <c r="HYQ22" s="7"/>
      <c r="HYR22" s="7"/>
      <c r="HYS22" s="7"/>
      <c r="HYT22" s="7"/>
      <c r="HYU22" s="7"/>
      <c r="HYV22" s="7"/>
      <c r="HYW22" s="7"/>
      <c r="HYX22" s="7"/>
      <c r="HYY22" s="7"/>
      <c r="HYZ22" s="7"/>
      <c r="HZA22" s="7"/>
      <c r="HZB22" s="7"/>
      <c r="HZC22" s="7"/>
      <c r="HZD22" s="7"/>
      <c r="HZE22" s="7"/>
      <c r="HZF22" s="7"/>
      <c r="HZG22" s="7"/>
      <c r="HZH22" s="7"/>
      <c r="HZI22" s="7"/>
      <c r="HZJ22" s="7"/>
      <c r="HZK22" s="7"/>
      <c r="HZL22" s="7"/>
      <c r="HZM22" s="7"/>
      <c r="HZN22" s="7"/>
      <c r="HZO22" s="7"/>
      <c r="HZP22" s="7"/>
      <c r="HZQ22" s="7"/>
      <c r="HZR22" s="7"/>
      <c r="HZS22" s="7"/>
      <c r="HZT22" s="7"/>
      <c r="HZU22" s="7"/>
      <c r="HZV22" s="7"/>
      <c r="HZW22" s="7"/>
      <c r="HZX22" s="7"/>
      <c r="HZY22" s="7"/>
      <c r="HZZ22" s="7"/>
      <c r="IAA22" s="7"/>
      <c r="IAB22" s="7"/>
      <c r="IAC22" s="7"/>
      <c r="IAD22" s="7"/>
      <c r="IAE22" s="7"/>
      <c r="IAF22" s="7"/>
      <c r="IAG22" s="7"/>
      <c r="IAH22" s="7"/>
      <c r="IAI22" s="7"/>
      <c r="IAJ22" s="7"/>
      <c r="IAK22" s="7"/>
      <c r="IAL22" s="7"/>
      <c r="IAM22" s="7"/>
      <c r="IAN22" s="7"/>
      <c r="IAO22" s="7"/>
      <c r="IAP22" s="7"/>
      <c r="IAQ22" s="7"/>
      <c r="IAR22" s="7"/>
      <c r="IAS22" s="7"/>
      <c r="IAT22" s="7"/>
      <c r="IAU22" s="7"/>
      <c r="IAV22" s="7"/>
      <c r="IAW22" s="7"/>
      <c r="IAX22" s="7"/>
      <c r="IAY22" s="7"/>
      <c r="IAZ22" s="7"/>
      <c r="IBA22" s="7"/>
      <c r="IBB22" s="7"/>
      <c r="IBC22" s="7"/>
      <c r="IBD22" s="7"/>
      <c r="IBE22" s="7"/>
      <c r="IBF22" s="7"/>
      <c r="IBG22" s="7"/>
      <c r="IBH22" s="7"/>
      <c r="IBI22" s="7"/>
      <c r="IBJ22" s="7"/>
      <c r="IBK22" s="7"/>
      <c r="IBL22" s="7"/>
      <c r="IBM22" s="7"/>
      <c r="IBN22" s="7"/>
      <c r="IBO22" s="7"/>
      <c r="IBP22" s="7"/>
      <c r="IBQ22" s="7"/>
      <c r="IBR22" s="7"/>
      <c r="IBS22" s="7"/>
      <c r="IBT22" s="7"/>
      <c r="IBU22" s="7"/>
      <c r="IBV22" s="7"/>
      <c r="IBW22" s="7"/>
      <c r="IBX22" s="7"/>
      <c r="IBY22" s="7"/>
      <c r="IBZ22" s="7"/>
      <c r="ICA22" s="7"/>
      <c r="ICB22" s="7"/>
      <c r="ICC22" s="7"/>
      <c r="ICD22" s="7"/>
      <c r="ICE22" s="7"/>
      <c r="ICF22" s="7"/>
      <c r="ICG22" s="7"/>
      <c r="ICH22" s="7"/>
      <c r="ICI22" s="7"/>
      <c r="ICJ22" s="7"/>
      <c r="ICK22" s="7"/>
      <c r="ICL22" s="7"/>
      <c r="ICM22" s="7"/>
      <c r="ICN22" s="7"/>
      <c r="ICO22" s="7"/>
      <c r="ICP22" s="7"/>
      <c r="ICQ22" s="7"/>
      <c r="ICR22" s="7"/>
      <c r="ICS22" s="7"/>
      <c r="ICT22" s="7"/>
      <c r="ICU22" s="7"/>
      <c r="ICV22" s="7"/>
      <c r="ICW22" s="7"/>
      <c r="ICX22" s="7"/>
      <c r="ICY22" s="7"/>
      <c r="ICZ22" s="7"/>
      <c r="IDA22" s="7"/>
      <c r="IDB22" s="7"/>
      <c r="IDC22" s="7"/>
      <c r="IDD22" s="7"/>
      <c r="IDE22" s="7"/>
      <c r="IDF22" s="7"/>
      <c r="IDG22" s="7"/>
      <c r="IDH22" s="7"/>
      <c r="IDI22" s="7"/>
      <c r="IDJ22" s="7"/>
      <c r="IDK22" s="7"/>
      <c r="IDL22" s="7"/>
      <c r="IDM22" s="7"/>
      <c r="IDN22" s="7"/>
      <c r="IDO22" s="7"/>
      <c r="IDP22" s="7"/>
      <c r="IDQ22" s="7"/>
      <c r="IDR22" s="7"/>
      <c r="IDS22" s="7"/>
      <c r="IDT22" s="7"/>
      <c r="IDU22" s="7"/>
      <c r="IDV22" s="7"/>
      <c r="IDW22" s="7"/>
      <c r="IDX22" s="7"/>
      <c r="IDY22" s="7"/>
      <c r="IDZ22" s="7"/>
      <c r="IEA22" s="7"/>
      <c r="IEB22" s="7"/>
      <c r="IEC22" s="7"/>
      <c r="IED22" s="7"/>
      <c r="IEE22" s="7"/>
      <c r="IEF22" s="7"/>
      <c r="IEG22" s="7"/>
      <c r="IEH22" s="7"/>
      <c r="IEI22" s="7"/>
      <c r="IEJ22" s="7"/>
      <c r="IEK22" s="7"/>
      <c r="IEL22" s="7"/>
      <c r="IEM22" s="7"/>
      <c r="IEN22" s="7"/>
      <c r="IEO22" s="7"/>
      <c r="IEP22" s="7"/>
      <c r="IEQ22" s="7"/>
      <c r="IER22" s="7"/>
      <c r="IES22" s="7"/>
      <c r="IET22" s="7"/>
      <c r="IEU22" s="7"/>
      <c r="IEV22" s="7"/>
      <c r="IEW22" s="7"/>
      <c r="IEX22" s="7"/>
      <c r="IEY22" s="7"/>
      <c r="IEZ22" s="7"/>
      <c r="IFA22" s="7"/>
      <c r="IFB22" s="7"/>
      <c r="IFC22" s="7"/>
      <c r="IFD22" s="7"/>
      <c r="IFE22" s="7"/>
      <c r="IFF22" s="7"/>
      <c r="IFG22" s="7"/>
      <c r="IFH22" s="7"/>
      <c r="IFI22" s="7"/>
      <c r="IFJ22" s="7"/>
      <c r="IFK22" s="7"/>
      <c r="IFL22" s="7"/>
      <c r="IFM22" s="7"/>
      <c r="IFN22" s="7"/>
      <c r="IFO22" s="7"/>
      <c r="IFP22" s="7"/>
      <c r="IFQ22" s="7"/>
      <c r="IFR22" s="7"/>
      <c r="IFS22" s="7"/>
      <c r="IFT22" s="7"/>
      <c r="IFU22" s="7"/>
      <c r="IFV22" s="7"/>
      <c r="IFW22" s="7"/>
      <c r="IFX22" s="7"/>
      <c r="IFY22" s="7"/>
      <c r="IFZ22" s="7"/>
      <c r="IGA22" s="7"/>
      <c r="IGB22" s="7"/>
      <c r="IGC22" s="7"/>
      <c r="IGD22" s="7"/>
      <c r="IGE22" s="7"/>
      <c r="IGF22" s="7"/>
      <c r="IGG22" s="7"/>
      <c r="IGH22" s="7"/>
      <c r="IGI22" s="7"/>
      <c r="IGJ22" s="7"/>
      <c r="IGK22" s="7"/>
      <c r="IGL22" s="7"/>
      <c r="IGM22" s="7"/>
      <c r="IGN22" s="7"/>
      <c r="IGO22" s="7"/>
      <c r="IGP22" s="7"/>
      <c r="IGQ22" s="7"/>
      <c r="IGR22" s="7"/>
      <c r="IGS22" s="7"/>
      <c r="IGT22" s="7"/>
      <c r="IGU22" s="7"/>
      <c r="IGV22" s="7"/>
      <c r="IGW22" s="7"/>
      <c r="IGX22" s="7"/>
      <c r="IGY22" s="7"/>
      <c r="IGZ22" s="7"/>
      <c r="IHA22" s="7"/>
      <c r="IHB22" s="7"/>
      <c r="IHC22" s="7"/>
      <c r="IHD22" s="7"/>
      <c r="IHE22" s="7"/>
      <c r="IHF22" s="7"/>
      <c r="IHG22" s="7"/>
      <c r="IHH22" s="7"/>
      <c r="IHI22" s="7"/>
      <c r="IHJ22" s="7"/>
      <c r="IHK22" s="7"/>
      <c r="IHL22" s="7"/>
      <c r="IHM22" s="7"/>
      <c r="IHN22" s="7"/>
      <c r="IHO22" s="7"/>
      <c r="IHP22" s="7"/>
      <c r="IHQ22" s="7"/>
      <c r="IHR22" s="7"/>
      <c r="IHS22" s="7"/>
      <c r="IHT22" s="7"/>
      <c r="IHU22" s="7"/>
      <c r="IHV22" s="7"/>
      <c r="IHW22" s="7"/>
      <c r="IHX22" s="7"/>
      <c r="IHY22" s="7"/>
      <c r="IHZ22" s="7"/>
      <c r="IIA22" s="7"/>
      <c r="IIB22" s="7"/>
      <c r="IIC22" s="7"/>
      <c r="IID22" s="7"/>
      <c r="IIE22" s="7"/>
      <c r="IIF22" s="7"/>
      <c r="IIG22" s="7"/>
      <c r="IIH22" s="7"/>
      <c r="III22" s="7"/>
      <c r="IIJ22" s="7"/>
      <c r="IIK22" s="7"/>
      <c r="IIL22" s="7"/>
      <c r="IIM22" s="7"/>
      <c r="IIN22" s="7"/>
      <c r="IIO22" s="7"/>
      <c r="IIP22" s="7"/>
      <c r="IIQ22" s="7"/>
      <c r="IIR22" s="7"/>
      <c r="IIS22" s="7"/>
      <c r="IIT22" s="7"/>
      <c r="IIU22" s="7"/>
      <c r="IIV22" s="7"/>
      <c r="IIW22" s="7"/>
      <c r="IIX22" s="7"/>
      <c r="IIY22" s="7"/>
      <c r="IIZ22" s="7"/>
      <c r="IJA22" s="7"/>
      <c r="IJB22" s="7"/>
      <c r="IJC22" s="7"/>
      <c r="IJD22" s="7"/>
      <c r="IJE22" s="7"/>
      <c r="IJF22" s="7"/>
      <c r="IJG22" s="7"/>
      <c r="IJH22" s="7"/>
      <c r="IJI22" s="7"/>
      <c r="IJJ22" s="7"/>
      <c r="IJK22" s="7"/>
      <c r="IJL22" s="7"/>
      <c r="IJM22" s="7"/>
      <c r="IJN22" s="7"/>
      <c r="IJO22" s="7"/>
      <c r="IJP22" s="7"/>
      <c r="IJQ22" s="7"/>
      <c r="IJR22" s="7"/>
      <c r="IJS22" s="7"/>
      <c r="IJT22" s="7"/>
      <c r="IJU22" s="7"/>
      <c r="IJV22" s="7"/>
      <c r="IJW22" s="7"/>
      <c r="IJX22" s="7"/>
      <c r="IJY22" s="7"/>
      <c r="IJZ22" s="7"/>
      <c r="IKA22" s="7"/>
      <c r="IKB22" s="7"/>
      <c r="IKC22" s="7"/>
      <c r="IKD22" s="7"/>
      <c r="IKE22" s="7"/>
      <c r="IKF22" s="7"/>
      <c r="IKG22" s="7"/>
      <c r="IKH22" s="7"/>
      <c r="IKI22" s="7"/>
      <c r="IKJ22" s="7"/>
      <c r="IKK22" s="7"/>
      <c r="IKL22" s="7"/>
      <c r="IKM22" s="7"/>
      <c r="IKN22" s="7"/>
      <c r="IKO22" s="7"/>
      <c r="IKP22" s="7"/>
      <c r="IKQ22" s="7"/>
      <c r="IKR22" s="7"/>
      <c r="IKS22" s="7"/>
      <c r="IKT22" s="7"/>
      <c r="IKU22" s="7"/>
      <c r="IKV22" s="7"/>
      <c r="IKW22" s="7"/>
      <c r="IKX22" s="7"/>
      <c r="IKY22" s="7"/>
      <c r="IKZ22" s="7"/>
      <c r="ILA22" s="7"/>
      <c r="ILB22" s="7"/>
      <c r="ILC22" s="7"/>
      <c r="ILD22" s="7"/>
      <c r="ILE22" s="7"/>
      <c r="ILF22" s="7"/>
      <c r="ILG22" s="7"/>
      <c r="ILH22" s="7"/>
      <c r="ILI22" s="7"/>
      <c r="ILJ22" s="7"/>
      <c r="ILK22" s="7"/>
      <c r="ILL22" s="7"/>
      <c r="ILM22" s="7"/>
      <c r="ILN22" s="7"/>
      <c r="ILO22" s="7"/>
      <c r="ILP22" s="7"/>
      <c r="ILQ22" s="7"/>
      <c r="ILR22" s="7"/>
      <c r="ILS22" s="7"/>
      <c r="ILT22" s="7"/>
      <c r="ILU22" s="7"/>
      <c r="ILV22" s="7"/>
      <c r="ILW22" s="7"/>
      <c r="ILX22" s="7"/>
      <c r="ILY22" s="7"/>
      <c r="ILZ22" s="7"/>
      <c r="IMA22" s="7"/>
      <c r="IMB22" s="7"/>
      <c r="IMC22" s="7"/>
      <c r="IMD22" s="7"/>
      <c r="IME22" s="7"/>
      <c r="IMF22" s="7"/>
      <c r="IMG22" s="7"/>
      <c r="IMH22" s="7"/>
      <c r="IMI22" s="7"/>
      <c r="IMJ22" s="7"/>
      <c r="IMK22" s="7"/>
      <c r="IML22" s="7"/>
      <c r="IMM22" s="7"/>
      <c r="IMN22" s="7"/>
      <c r="IMO22" s="7"/>
      <c r="IMP22" s="7"/>
      <c r="IMQ22" s="7"/>
      <c r="IMR22" s="7"/>
      <c r="IMS22" s="7"/>
      <c r="IMT22" s="7"/>
      <c r="IMU22" s="7"/>
      <c r="IMV22" s="7"/>
      <c r="IMW22" s="7"/>
      <c r="IMX22" s="7"/>
      <c r="IMY22" s="7"/>
      <c r="IMZ22" s="7"/>
      <c r="INA22" s="7"/>
      <c r="INB22" s="7"/>
      <c r="INC22" s="7"/>
      <c r="IND22" s="7"/>
      <c r="INE22" s="7"/>
      <c r="INF22" s="7"/>
      <c r="ING22" s="7"/>
      <c r="INH22" s="7"/>
      <c r="INI22" s="7"/>
      <c r="INJ22" s="7"/>
      <c r="INK22" s="7"/>
      <c r="INL22" s="7"/>
      <c r="INM22" s="7"/>
      <c r="INN22" s="7"/>
      <c r="INO22" s="7"/>
      <c r="INP22" s="7"/>
      <c r="INQ22" s="7"/>
      <c r="INR22" s="7"/>
      <c r="INS22" s="7"/>
      <c r="INT22" s="7"/>
      <c r="INU22" s="7"/>
      <c r="INV22" s="7"/>
      <c r="INW22" s="7"/>
      <c r="INX22" s="7"/>
      <c r="INY22" s="7"/>
      <c r="INZ22" s="7"/>
      <c r="IOA22" s="7"/>
      <c r="IOB22" s="7"/>
      <c r="IOC22" s="7"/>
      <c r="IOD22" s="7"/>
      <c r="IOE22" s="7"/>
      <c r="IOF22" s="7"/>
      <c r="IOG22" s="7"/>
      <c r="IOH22" s="7"/>
      <c r="IOI22" s="7"/>
      <c r="IOJ22" s="7"/>
      <c r="IOK22" s="7"/>
      <c r="IOL22" s="7"/>
      <c r="IOM22" s="7"/>
      <c r="ION22" s="7"/>
      <c r="IOO22" s="7"/>
      <c r="IOP22" s="7"/>
      <c r="IOQ22" s="7"/>
      <c r="IOR22" s="7"/>
      <c r="IOS22" s="7"/>
      <c r="IOT22" s="7"/>
      <c r="IOU22" s="7"/>
      <c r="IOV22" s="7"/>
      <c r="IOW22" s="7"/>
      <c r="IOX22" s="7"/>
      <c r="IOY22" s="7"/>
      <c r="IOZ22" s="7"/>
      <c r="IPA22" s="7"/>
      <c r="IPB22" s="7"/>
      <c r="IPC22" s="7"/>
      <c r="IPD22" s="7"/>
      <c r="IPE22" s="7"/>
      <c r="IPF22" s="7"/>
      <c r="IPG22" s="7"/>
      <c r="IPH22" s="7"/>
      <c r="IPI22" s="7"/>
      <c r="IPJ22" s="7"/>
      <c r="IPK22" s="7"/>
      <c r="IPL22" s="7"/>
      <c r="IPM22" s="7"/>
      <c r="IPN22" s="7"/>
      <c r="IPO22" s="7"/>
      <c r="IPP22" s="7"/>
      <c r="IPQ22" s="7"/>
      <c r="IPR22" s="7"/>
      <c r="IPS22" s="7"/>
      <c r="IPT22" s="7"/>
      <c r="IPU22" s="7"/>
      <c r="IPV22" s="7"/>
      <c r="IPW22" s="7"/>
      <c r="IPX22" s="7"/>
      <c r="IPY22" s="7"/>
      <c r="IPZ22" s="7"/>
      <c r="IQA22" s="7"/>
      <c r="IQB22" s="7"/>
      <c r="IQC22" s="7"/>
      <c r="IQD22" s="7"/>
      <c r="IQE22" s="7"/>
      <c r="IQF22" s="7"/>
      <c r="IQG22" s="7"/>
      <c r="IQH22" s="7"/>
      <c r="IQI22" s="7"/>
      <c r="IQJ22" s="7"/>
      <c r="IQK22" s="7"/>
      <c r="IQL22" s="7"/>
      <c r="IQM22" s="7"/>
      <c r="IQN22" s="7"/>
      <c r="IQO22" s="7"/>
      <c r="IQP22" s="7"/>
      <c r="IQQ22" s="7"/>
      <c r="IQR22" s="7"/>
      <c r="IQS22" s="7"/>
      <c r="IQT22" s="7"/>
      <c r="IQU22" s="7"/>
      <c r="IQV22" s="7"/>
      <c r="IQW22" s="7"/>
      <c r="IQX22" s="7"/>
      <c r="IQY22" s="7"/>
      <c r="IQZ22" s="7"/>
      <c r="IRA22" s="7"/>
      <c r="IRB22" s="7"/>
      <c r="IRC22" s="7"/>
      <c r="IRD22" s="7"/>
      <c r="IRE22" s="7"/>
      <c r="IRF22" s="7"/>
      <c r="IRG22" s="7"/>
      <c r="IRH22" s="7"/>
      <c r="IRI22" s="7"/>
      <c r="IRJ22" s="7"/>
      <c r="IRK22" s="7"/>
      <c r="IRL22" s="7"/>
      <c r="IRM22" s="7"/>
      <c r="IRN22" s="7"/>
      <c r="IRO22" s="7"/>
      <c r="IRP22" s="7"/>
      <c r="IRQ22" s="7"/>
      <c r="IRR22" s="7"/>
      <c r="IRS22" s="7"/>
      <c r="IRT22" s="7"/>
      <c r="IRU22" s="7"/>
      <c r="IRV22" s="7"/>
      <c r="IRW22" s="7"/>
      <c r="IRX22" s="7"/>
      <c r="IRY22" s="7"/>
      <c r="IRZ22" s="7"/>
      <c r="ISA22" s="7"/>
      <c r="ISB22" s="7"/>
      <c r="ISC22" s="7"/>
      <c r="ISD22" s="7"/>
      <c r="ISE22" s="7"/>
      <c r="ISF22" s="7"/>
      <c r="ISG22" s="7"/>
      <c r="ISH22" s="7"/>
      <c r="ISI22" s="7"/>
      <c r="ISJ22" s="7"/>
      <c r="ISK22" s="7"/>
      <c r="ISL22" s="7"/>
      <c r="ISM22" s="7"/>
      <c r="ISN22" s="7"/>
      <c r="ISO22" s="7"/>
      <c r="ISP22" s="7"/>
      <c r="ISQ22" s="7"/>
      <c r="ISR22" s="7"/>
      <c r="ISS22" s="7"/>
      <c r="IST22" s="7"/>
      <c r="ISU22" s="7"/>
      <c r="ISV22" s="7"/>
      <c r="ISW22" s="7"/>
      <c r="ISX22" s="7"/>
      <c r="ISY22" s="7"/>
      <c r="ISZ22" s="7"/>
      <c r="ITA22" s="7"/>
      <c r="ITB22" s="7"/>
      <c r="ITC22" s="7"/>
      <c r="ITD22" s="7"/>
      <c r="ITE22" s="7"/>
      <c r="ITF22" s="7"/>
      <c r="ITG22" s="7"/>
      <c r="ITH22" s="7"/>
      <c r="ITI22" s="7"/>
      <c r="ITJ22" s="7"/>
      <c r="ITK22" s="7"/>
      <c r="ITL22" s="7"/>
      <c r="ITM22" s="7"/>
      <c r="ITN22" s="7"/>
      <c r="ITO22" s="7"/>
      <c r="ITP22" s="7"/>
      <c r="ITQ22" s="7"/>
      <c r="ITR22" s="7"/>
      <c r="ITS22" s="7"/>
      <c r="ITT22" s="7"/>
      <c r="ITU22" s="7"/>
      <c r="ITV22" s="7"/>
      <c r="ITW22" s="7"/>
      <c r="ITX22" s="7"/>
      <c r="ITY22" s="7"/>
      <c r="ITZ22" s="7"/>
      <c r="IUA22" s="7"/>
      <c r="IUB22" s="7"/>
      <c r="IUC22" s="7"/>
      <c r="IUD22" s="7"/>
      <c r="IUE22" s="7"/>
      <c r="IUF22" s="7"/>
      <c r="IUG22" s="7"/>
      <c r="IUH22" s="7"/>
      <c r="IUI22" s="7"/>
      <c r="IUJ22" s="7"/>
      <c r="IUK22" s="7"/>
      <c r="IUL22" s="7"/>
      <c r="IUM22" s="7"/>
      <c r="IUN22" s="7"/>
      <c r="IUO22" s="7"/>
      <c r="IUP22" s="7"/>
      <c r="IUQ22" s="7"/>
      <c r="IUR22" s="7"/>
      <c r="IUS22" s="7"/>
      <c r="IUT22" s="7"/>
      <c r="IUU22" s="7"/>
      <c r="IUV22" s="7"/>
      <c r="IUW22" s="7"/>
      <c r="IUX22" s="7"/>
      <c r="IUY22" s="7"/>
      <c r="IUZ22" s="7"/>
      <c r="IVA22" s="7"/>
      <c r="IVB22" s="7"/>
      <c r="IVC22" s="7"/>
      <c r="IVD22" s="7"/>
      <c r="IVE22" s="7"/>
      <c r="IVF22" s="7"/>
      <c r="IVG22" s="7"/>
      <c r="IVH22" s="7"/>
      <c r="IVI22" s="7"/>
      <c r="IVJ22" s="7"/>
      <c r="IVK22" s="7"/>
      <c r="IVL22" s="7"/>
      <c r="IVM22" s="7"/>
      <c r="IVN22" s="7"/>
      <c r="IVO22" s="7"/>
      <c r="IVP22" s="7"/>
      <c r="IVQ22" s="7"/>
      <c r="IVR22" s="7"/>
      <c r="IVS22" s="7"/>
      <c r="IVT22" s="7"/>
      <c r="IVU22" s="7"/>
      <c r="IVV22" s="7"/>
      <c r="IVW22" s="7"/>
      <c r="IVX22" s="7"/>
      <c r="IVY22" s="7"/>
      <c r="IVZ22" s="7"/>
      <c r="IWA22" s="7"/>
      <c r="IWB22" s="7"/>
      <c r="IWC22" s="7"/>
      <c r="IWD22" s="7"/>
      <c r="IWE22" s="7"/>
      <c r="IWF22" s="7"/>
      <c r="IWG22" s="7"/>
      <c r="IWH22" s="7"/>
      <c r="IWI22" s="7"/>
      <c r="IWJ22" s="7"/>
      <c r="IWK22" s="7"/>
      <c r="IWL22" s="7"/>
      <c r="IWM22" s="7"/>
      <c r="IWN22" s="7"/>
      <c r="IWO22" s="7"/>
      <c r="IWP22" s="7"/>
      <c r="IWQ22" s="7"/>
      <c r="IWR22" s="7"/>
      <c r="IWS22" s="7"/>
      <c r="IWT22" s="7"/>
      <c r="IWU22" s="7"/>
      <c r="IWV22" s="7"/>
      <c r="IWW22" s="7"/>
      <c r="IWX22" s="7"/>
      <c r="IWY22" s="7"/>
      <c r="IWZ22" s="7"/>
      <c r="IXA22" s="7"/>
      <c r="IXB22" s="7"/>
      <c r="IXC22" s="7"/>
      <c r="IXD22" s="7"/>
      <c r="IXE22" s="7"/>
      <c r="IXF22" s="7"/>
      <c r="IXG22" s="7"/>
      <c r="IXH22" s="7"/>
      <c r="IXI22" s="7"/>
      <c r="IXJ22" s="7"/>
      <c r="IXK22" s="7"/>
      <c r="IXL22" s="7"/>
      <c r="IXM22" s="7"/>
      <c r="IXN22" s="7"/>
      <c r="IXO22" s="7"/>
      <c r="IXP22" s="7"/>
      <c r="IXQ22" s="7"/>
      <c r="IXR22" s="7"/>
      <c r="IXS22" s="7"/>
      <c r="IXT22" s="7"/>
      <c r="IXU22" s="7"/>
      <c r="IXV22" s="7"/>
      <c r="IXW22" s="7"/>
      <c r="IXX22" s="7"/>
      <c r="IXY22" s="7"/>
      <c r="IXZ22" s="7"/>
      <c r="IYA22" s="7"/>
      <c r="IYB22" s="7"/>
      <c r="IYC22" s="7"/>
      <c r="IYD22" s="7"/>
      <c r="IYE22" s="7"/>
      <c r="IYF22" s="7"/>
      <c r="IYG22" s="7"/>
      <c r="IYH22" s="7"/>
      <c r="IYI22" s="7"/>
      <c r="IYJ22" s="7"/>
      <c r="IYK22" s="7"/>
      <c r="IYL22" s="7"/>
      <c r="IYM22" s="7"/>
      <c r="IYN22" s="7"/>
      <c r="IYO22" s="7"/>
      <c r="IYP22" s="7"/>
      <c r="IYQ22" s="7"/>
      <c r="IYR22" s="7"/>
      <c r="IYS22" s="7"/>
      <c r="IYT22" s="7"/>
      <c r="IYU22" s="7"/>
      <c r="IYV22" s="7"/>
      <c r="IYW22" s="7"/>
      <c r="IYX22" s="7"/>
      <c r="IYY22" s="7"/>
      <c r="IYZ22" s="7"/>
      <c r="IZA22" s="7"/>
      <c r="IZB22" s="7"/>
      <c r="IZC22" s="7"/>
      <c r="IZD22" s="7"/>
      <c r="IZE22" s="7"/>
      <c r="IZF22" s="7"/>
      <c r="IZG22" s="7"/>
      <c r="IZH22" s="7"/>
      <c r="IZI22" s="7"/>
      <c r="IZJ22" s="7"/>
      <c r="IZK22" s="7"/>
      <c r="IZL22" s="7"/>
      <c r="IZM22" s="7"/>
      <c r="IZN22" s="7"/>
      <c r="IZO22" s="7"/>
      <c r="IZP22" s="7"/>
      <c r="IZQ22" s="7"/>
      <c r="IZR22" s="7"/>
      <c r="IZS22" s="7"/>
      <c r="IZT22" s="7"/>
      <c r="IZU22" s="7"/>
      <c r="IZV22" s="7"/>
      <c r="IZW22" s="7"/>
      <c r="IZX22" s="7"/>
      <c r="IZY22" s="7"/>
      <c r="IZZ22" s="7"/>
      <c r="JAA22" s="7"/>
      <c r="JAB22" s="7"/>
      <c r="JAC22" s="7"/>
      <c r="JAD22" s="7"/>
      <c r="JAE22" s="7"/>
      <c r="JAF22" s="7"/>
      <c r="JAG22" s="7"/>
      <c r="JAH22" s="7"/>
      <c r="JAI22" s="7"/>
      <c r="JAJ22" s="7"/>
      <c r="JAK22" s="7"/>
      <c r="JAL22" s="7"/>
      <c r="JAM22" s="7"/>
      <c r="JAN22" s="7"/>
      <c r="JAO22" s="7"/>
      <c r="JAP22" s="7"/>
      <c r="JAQ22" s="7"/>
      <c r="JAR22" s="7"/>
      <c r="JAS22" s="7"/>
      <c r="JAT22" s="7"/>
      <c r="JAU22" s="7"/>
      <c r="JAV22" s="7"/>
      <c r="JAW22" s="7"/>
      <c r="JAX22" s="7"/>
      <c r="JAY22" s="7"/>
      <c r="JAZ22" s="7"/>
      <c r="JBA22" s="7"/>
      <c r="JBB22" s="7"/>
      <c r="JBC22" s="7"/>
      <c r="JBD22" s="7"/>
      <c r="JBE22" s="7"/>
      <c r="JBF22" s="7"/>
      <c r="JBG22" s="7"/>
      <c r="JBH22" s="7"/>
      <c r="JBI22" s="7"/>
      <c r="JBJ22" s="7"/>
      <c r="JBK22" s="7"/>
      <c r="JBL22" s="7"/>
      <c r="JBM22" s="7"/>
      <c r="JBN22" s="7"/>
      <c r="JBO22" s="7"/>
      <c r="JBP22" s="7"/>
      <c r="JBQ22" s="7"/>
      <c r="JBR22" s="7"/>
      <c r="JBS22" s="7"/>
      <c r="JBT22" s="7"/>
      <c r="JBU22" s="7"/>
      <c r="JBV22" s="7"/>
      <c r="JBW22" s="7"/>
      <c r="JBX22" s="7"/>
      <c r="JBY22" s="7"/>
      <c r="JBZ22" s="7"/>
      <c r="JCA22" s="7"/>
      <c r="JCB22" s="7"/>
      <c r="JCC22" s="7"/>
      <c r="JCD22" s="7"/>
      <c r="JCE22" s="7"/>
      <c r="JCF22" s="7"/>
      <c r="JCG22" s="7"/>
      <c r="JCH22" s="7"/>
      <c r="JCI22" s="7"/>
      <c r="JCJ22" s="7"/>
      <c r="JCK22" s="7"/>
      <c r="JCL22" s="7"/>
      <c r="JCM22" s="7"/>
      <c r="JCN22" s="7"/>
      <c r="JCO22" s="7"/>
      <c r="JCP22" s="7"/>
      <c r="JCQ22" s="7"/>
      <c r="JCR22" s="7"/>
      <c r="JCS22" s="7"/>
      <c r="JCT22" s="7"/>
      <c r="JCU22" s="7"/>
      <c r="JCV22" s="7"/>
      <c r="JCW22" s="7"/>
      <c r="JCX22" s="7"/>
      <c r="JCY22" s="7"/>
      <c r="JCZ22" s="7"/>
      <c r="JDA22" s="7"/>
      <c r="JDB22" s="7"/>
      <c r="JDC22" s="7"/>
      <c r="JDD22" s="7"/>
      <c r="JDE22" s="7"/>
      <c r="JDF22" s="7"/>
      <c r="JDG22" s="7"/>
      <c r="JDH22" s="7"/>
      <c r="JDI22" s="7"/>
      <c r="JDJ22" s="7"/>
      <c r="JDK22" s="7"/>
      <c r="JDL22" s="7"/>
      <c r="JDM22" s="7"/>
      <c r="JDN22" s="7"/>
      <c r="JDO22" s="7"/>
      <c r="JDP22" s="7"/>
      <c r="JDQ22" s="7"/>
      <c r="JDR22" s="7"/>
      <c r="JDS22" s="7"/>
      <c r="JDT22" s="7"/>
      <c r="JDU22" s="7"/>
      <c r="JDV22" s="7"/>
      <c r="JDW22" s="7"/>
      <c r="JDX22" s="7"/>
      <c r="JDY22" s="7"/>
      <c r="JDZ22" s="7"/>
      <c r="JEA22" s="7"/>
      <c r="JEB22" s="7"/>
      <c r="JEC22" s="7"/>
      <c r="JED22" s="7"/>
      <c r="JEE22" s="7"/>
      <c r="JEF22" s="7"/>
      <c r="JEG22" s="7"/>
      <c r="JEH22" s="7"/>
      <c r="JEI22" s="7"/>
      <c r="JEJ22" s="7"/>
      <c r="JEK22" s="7"/>
      <c r="JEL22" s="7"/>
      <c r="JEM22" s="7"/>
      <c r="JEN22" s="7"/>
      <c r="JEO22" s="7"/>
      <c r="JEP22" s="7"/>
      <c r="JEQ22" s="7"/>
      <c r="JER22" s="7"/>
      <c r="JES22" s="7"/>
      <c r="JET22" s="7"/>
      <c r="JEU22" s="7"/>
      <c r="JEV22" s="7"/>
      <c r="JEW22" s="7"/>
      <c r="JEX22" s="7"/>
      <c r="JEY22" s="7"/>
      <c r="JEZ22" s="7"/>
      <c r="JFA22" s="7"/>
      <c r="JFB22" s="7"/>
      <c r="JFC22" s="7"/>
      <c r="JFD22" s="7"/>
      <c r="JFE22" s="7"/>
      <c r="JFF22" s="7"/>
      <c r="JFG22" s="7"/>
      <c r="JFH22" s="7"/>
      <c r="JFI22" s="7"/>
      <c r="JFJ22" s="7"/>
      <c r="JFK22" s="7"/>
      <c r="JFL22" s="7"/>
      <c r="JFM22" s="7"/>
      <c r="JFN22" s="7"/>
      <c r="JFO22" s="7"/>
      <c r="JFP22" s="7"/>
      <c r="JFQ22" s="7"/>
      <c r="JFR22" s="7"/>
      <c r="JFS22" s="7"/>
      <c r="JFT22" s="7"/>
      <c r="JFU22" s="7"/>
      <c r="JFV22" s="7"/>
      <c r="JFW22" s="7"/>
      <c r="JFX22" s="7"/>
      <c r="JFY22" s="7"/>
      <c r="JFZ22" s="7"/>
      <c r="JGA22" s="7"/>
      <c r="JGB22" s="7"/>
      <c r="JGC22" s="7"/>
      <c r="JGD22" s="7"/>
      <c r="JGE22" s="7"/>
      <c r="JGF22" s="7"/>
      <c r="JGG22" s="7"/>
      <c r="JGH22" s="7"/>
      <c r="JGI22" s="7"/>
      <c r="JGJ22" s="7"/>
      <c r="JGK22" s="7"/>
      <c r="JGL22" s="7"/>
      <c r="JGM22" s="7"/>
      <c r="JGN22" s="7"/>
      <c r="JGO22" s="7"/>
      <c r="JGP22" s="7"/>
      <c r="JGQ22" s="7"/>
      <c r="JGR22" s="7"/>
      <c r="JGS22" s="7"/>
      <c r="JGT22" s="7"/>
      <c r="JGU22" s="7"/>
      <c r="JGV22" s="7"/>
      <c r="JGW22" s="7"/>
      <c r="JGX22" s="7"/>
      <c r="JGY22" s="7"/>
      <c r="JGZ22" s="7"/>
      <c r="JHA22" s="7"/>
      <c r="JHB22" s="7"/>
      <c r="JHC22" s="7"/>
      <c r="JHD22" s="7"/>
      <c r="JHE22" s="7"/>
      <c r="JHF22" s="7"/>
      <c r="JHG22" s="7"/>
      <c r="JHH22" s="7"/>
      <c r="JHI22" s="7"/>
      <c r="JHJ22" s="7"/>
      <c r="JHK22" s="7"/>
      <c r="JHL22" s="7"/>
      <c r="JHM22" s="7"/>
      <c r="JHN22" s="7"/>
      <c r="JHO22" s="7"/>
      <c r="JHP22" s="7"/>
      <c r="JHQ22" s="7"/>
      <c r="JHR22" s="7"/>
      <c r="JHS22" s="7"/>
      <c r="JHT22" s="7"/>
      <c r="JHU22" s="7"/>
      <c r="JHV22" s="7"/>
      <c r="JHW22" s="7"/>
      <c r="JHX22" s="7"/>
      <c r="JHY22" s="7"/>
      <c r="JHZ22" s="7"/>
      <c r="JIA22" s="7"/>
      <c r="JIB22" s="7"/>
      <c r="JIC22" s="7"/>
      <c r="JID22" s="7"/>
      <c r="JIE22" s="7"/>
      <c r="JIF22" s="7"/>
      <c r="JIG22" s="7"/>
      <c r="JIH22" s="7"/>
      <c r="JII22" s="7"/>
      <c r="JIJ22" s="7"/>
      <c r="JIK22" s="7"/>
      <c r="JIL22" s="7"/>
      <c r="JIM22" s="7"/>
      <c r="JIN22" s="7"/>
      <c r="JIO22" s="7"/>
      <c r="JIP22" s="7"/>
      <c r="JIQ22" s="7"/>
      <c r="JIR22" s="7"/>
      <c r="JIS22" s="7"/>
      <c r="JIT22" s="7"/>
      <c r="JIU22" s="7"/>
      <c r="JIV22" s="7"/>
      <c r="JIW22" s="7"/>
      <c r="JIX22" s="7"/>
      <c r="JIY22" s="7"/>
      <c r="JIZ22" s="7"/>
      <c r="JJA22" s="7"/>
      <c r="JJB22" s="7"/>
      <c r="JJC22" s="7"/>
      <c r="JJD22" s="7"/>
      <c r="JJE22" s="7"/>
      <c r="JJF22" s="7"/>
      <c r="JJG22" s="7"/>
      <c r="JJH22" s="7"/>
      <c r="JJI22" s="7"/>
      <c r="JJJ22" s="7"/>
      <c r="JJK22" s="7"/>
      <c r="JJL22" s="7"/>
      <c r="JJM22" s="7"/>
      <c r="JJN22" s="7"/>
      <c r="JJO22" s="7"/>
      <c r="JJP22" s="7"/>
      <c r="JJQ22" s="7"/>
      <c r="JJR22" s="7"/>
      <c r="JJS22" s="7"/>
      <c r="JJT22" s="7"/>
      <c r="JJU22" s="7"/>
      <c r="JJV22" s="7"/>
      <c r="JJW22" s="7"/>
      <c r="JJX22" s="7"/>
      <c r="JJY22" s="7"/>
      <c r="JJZ22" s="7"/>
      <c r="JKA22" s="7"/>
      <c r="JKB22" s="7"/>
      <c r="JKC22" s="7"/>
      <c r="JKD22" s="7"/>
      <c r="JKE22" s="7"/>
      <c r="JKF22" s="7"/>
      <c r="JKG22" s="7"/>
      <c r="JKH22" s="7"/>
      <c r="JKI22" s="7"/>
      <c r="JKJ22" s="7"/>
      <c r="JKK22" s="7"/>
      <c r="JKL22" s="7"/>
      <c r="JKM22" s="7"/>
      <c r="JKN22" s="7"/>
      <c r="JKO22" s="7"/>
      <c r="JKP22" s="7"/>
      <c r="JKQ22" s="7"/>
      <c r="JKR22" s="7"/>
      <c r="JKS22" s="7"/>
      <c r="JKT22" s="7"/>
      <c r="JKU22" s="7"/>
      <c r="JKV22" s="7"/>
      <c r="JKW22" s="7"/>
      <c r="JKX22" s="7"/>
      <c r="JKY22" s="7"/>
      <c r="JKZ22" s="7"/>
      <c r="JLA22" s="7"/>
      <c r="JLB22" s="7"/>
      <c r="JLC22" s="7"/>
      <c r="JLD22" s="7"/>
      <c r="JLE22" s="7"/>
      <c r="JLF22" s="7"/>
      <c r="JLG22" s="7"/>
      <c r="JLH22" s="7"/>
      <c r="JLI22" s="7"/>
      <c r="JLJ22" s="7"/>
      <c r="JLK22" s="7"/>
      <c r="JLL22" s="7"/>
      <c r="JLM22" s="7"/>
      <c r="JLN22" s="7"/>
      <c r="JLO22" s="7"/>
      <c r="JLP22" s="7"/>
      <c r="JLQ22" s="7"/>
      <c r="JLR22" s="7"/>
      <c r="JLS22" s="7"/>
      <c r="JLT22" s="7"/>
      <c r="JLU22" s="7"/>
      <c r="JLV22" s="7"/>
      <c r="JLW22" s="7"/>
      <c r="JLX22" s="7"/>
      <c r="JLY22" s="7"/>
      <c r="JLZ22" s="7"/>
      <c r="JMA22" s="7"/>
      <c r="JMB22" s="7"/>
      <c r="JMC22" s="7"/>
      <c r="JMD22" s="7"/>
      <c r="JME22" s="7"/>
      <c r="JMF22" s="7"/>
      <c r="JMG22" s="7"/>
      <c r="JMH22" s="7"/>
      <c r="JMI22" s="7"/>
      <c r="JMJ22" s="7"/>
      <c r="JMK22" s="7"/>
      <c r="JML22" s="7"/>
      <c r="JMM22" s="7"/>
      <c r="JMN22" s="7"/>
      <c r="JMO22" s="7"/>
      <c r="JMP22" s="7"/>
      <c r="JMQ22" s="7"/>
      <c r="JMR22" s="7"/>
      <c r="JMS22" s="7"/>
      <c r="JMT22" s="7"/>
      <c r="JMU22" s="7"/>
      <c r="JMV22" s="7"/>
      <c r="JMW22" s="7"/>
      <c r="JMX22" s="7"/>
      <c r="JMY22" s="7"/>
      <c r="JMZ22" s="7"/>
      <c r="JNA22" s="7"/>
      <c r="JNB22" s="7"/>
      <c r="JNC22" s="7"/>
      <c r="JND22" s="7"/>
      <c r="JNE22" s="7"/>
      <c r="JNF22" s="7"/>
      <c r="JNG22" s="7"/>
      <c r="JNH22" s="7"/>
      <c r="JNI22" s="7"/>
      <c r="JNJ22" s="7"/>
      <c r="JNK22" s="7"/>
      <c r="JNL22" s="7"/>
      <c r="JNM22" s="7"/>
      <c r="JNN22" s="7"/>
      <c r="JNO22" s="7"/>
      <c r="JNP22" s="7"/>
      <c r="JNQ22" s="7"/>
      <c r="JNR22" s="7"/>
      <c r="JNS22" s="7"/>
      <c r="JNT22" s="7"/>
      <c r="JNU22" s="7"/>
      <c r="JNV22" s="7"/>
      <c r="JNW22" s="7"/>
      <c r="JNX22" s="7"/>
      <c r="JNY22" s="7"/>
      <c r="JNZ22" s="7"/>
      <c r="JOA22" s="7"/>
      <c r="JOB22" s="7"/>
      <c r="JOC22" s="7"/>
      <c r="JOD22" s="7"/>
      <c r="JOE22" s="7"/>
      <c r="JOF22" s="7"/>
      <c r="JOG22" s="7"/>
      <c r="JOH22" s="7"/>
      <c r="JOI22" s="7"/>
      <c r="JOJ22" s="7"/>
      <c r="JOK22" s="7"/>
      <c r="JOL22" s="7"/>
      <c r="JOM22" s="7"/>
      <c r="JON22" s="7"/>
      <c r="JOO22" s="7"/>
      <c r="JOP22" s="7"/>
      <c r="JOQ22" s="7"/>
      <c r="JOR22" s="7"/>
      <c r="JOS22" s="7"/>
      <c r="JOT22" s="7"/>
      <c r="JOU22" s="7"/>
      <c r="JOV22" s="7"/>
      <c r="JOW22" s="7"/>
      <c r="JOX22" s="7"/>
      <c r="JOY22" s="7"/>
      <c r="JOZ22" s="7"/>
      <c r="JPA22" s="7"/>
      <c r="JPB22" s="7"/>
      <c r="JPC22" s="7"/>
      <c r="JPD22" s="7"/>
      <c r="JPE22" s="7"/>
      <c r="JPF22" s="7"/>
      <c r="JPG22" s="7"/>
      <c r="JPH22" s="7"/>
      <c r="JPI22" s="7"/>
      <c r="JPJ22" s="7"/>
      <c r="JPK22" s="7"/>
      <c r="JPL22" s="7"/>
      <c r="JPM22" s="7"/>
      <c r="JPN22" s="7"/>
      <c r="JPO22" s="7"/>
      <c r="JPP22" s="7"/>
      <c r="JPQ22" s="7"/>
      <c r="JPR22" s="7"/>
      <c r="JPS22" s="7"/>
      <c r="JPT22" s="7"/>
      <c r="JPU22" s="7"/>
      <c r="JPV22" s="7"/>
      <c r="JPW22" s="7"/>
      <c r="JPX22" s="7"/>
      <c r="JPY22" s="7"/>
      <c r="JPZ22" s="7"/>
      <c r="JQA22" s="7"/>
      <c r="JQB22" s="7"/>
      <c r="JQC22" s="7"/>
      <c r="JQD22" s="7"/>
      <c r="JQE22" s="7"/>
      <c r="JQF22" s="7"/>
      <c r="JQG22" s="7"/>
      <c r="JQH22" s="7"/>
      <c r="JQI22" s="7"/>
      <c r="JQJ22" s="7"/>
      <c r="JQK22" s="7"/>
      <c r="JQL22" s="7"/>
      <c r="JQM22" s="7"/>
      <c r="JQN22" s="7"/>
      <c r="JQO22" s="7"/>
      <c r="JQP22" s="7"/>
      <c r="JQQ22" s="7"/>
      <c r="JQR22" s="7"/>
      <c r="JQS22" s="7"/>
      <c r="JQT22" s="7"/>
      <c r="JQU22" s="7"/>
      <c r="JQV22" s="7"/>
      <c r="JQW22" s="7"/>
      <c r="JQX22" s="7"/>
      <c r="JQY22" s="7"/>
      <c r="JQZ22" s="7"/>
      <c r="JRA22" s="7"/>
      <c r="JRB22" s="7"/>
      <c r="JRC22" s="7"/>
      <c r="JRD22" s="7"/>
      <c r="JRE22" s="7"/>
      <c r="JRF22" s="7"/>
      <c r="JRG22" s="7"/>
      <c r="JRH22" s="7"/>
      <c r="JRI22" s="7"/>
      <c r="JRJ22" s="7"/>
      <c r="JRK22" s="7"/>
      <c r="JRL22" s="7"/>
      <c r="JRM22" s="7"/>
      <c r="JRN22" s="7"/>
      <c r="JRO22" s="7"/>
      <c r="JRP22" s="7"/>
      <c r="JRQ22" s="7"/>
      <c r="JRR22" s="7"/>
      <c r="JRS22" s="7"/>
      <c r="JRT22" s="7"/>
      <c r="JRU22" s="7"/>
      <c r="JRV22" s="7"/>
      <c r="JRW22" s="7"/>
      <c r="JRX22" s="7"/>
      <c r="JRY22" s="7"/>
      <c r="JRZ22" s="7"/>
      <c r="JSA22" s="7"/>
      <c r="JSB22" s="7"/>
      <c r="JSC22" s="7"/>
      <c r="JSD22" s="7"/>
      <c r="JSE22" s="7"/>
      <c r="JSF22" s="7"/>
      <c r="JSG22" s="7"/>
      <c r="JSH22" s="7"/>
      <c r="JSI22" s="7"/>
      <c r="JSJ22" s="7"/>
      <c r="JSK22" s="7"/>
      <c r="JSL22" s="7"/>
      <c r="JSM22" s="7"/>
      <c r="JSN22" s="7"/>
      <c r="JSO22" s="7"/>
      <c r="JSP22" s="7"/>
      <c r="JSQ22" s="7"/>
      <c r="JSR22" s="7"/>
      <c r="JSS22" s="7"/>
      <c r="JST22" s="7"/>
      <c r="JSU22" s="7"/>
      <c r="JSV22" s="7"/>
      <c r="JSW22" s="7"/>
      <c r="JSX22" s="7"/>
      <c r="JSY22" s="7"/>
      <c r="JSZ22" s="7"/>
      <c r="JTA22" s="7"/>
      <c r="JTB22" s="7"/>
      <c r="JTC22" s="7"/>
      <c r="JTD22" s="7"/>
      <c r="JTE22" s="7"/>
      <c r="JTF22" s="7"/>
      <c r="JTG22" s="7"/>
      <c r="JTH22" s="7"/>
      <c r="JTI22" s="7"/>
      <c r="JTJ22" s="7"/>
      <c r="JTK22" s="7"/>
      <c r="JTL22" s="7"/>
      <c r="JTM22" s="7"/>
      <c r="JTN22" s="7"/>
      <c r="JTO22" s="7"/>
      <c r="JTP22" s="7"/>
      <c r="JTQ22" s="7"/>
      <c r="JTR22" s="7"/>
      <c r="JTS22" s="7"/>
      <c r="JTT22" s="7"/>
      <c r="JTU22" s="7"/>
      <c r="JTV22" s="7"/>
      <c r="JTW22" s="7"/>
      <c r="JTX22" s="7"/>
      <c r="JTY22" s="7"/>
      <c r="JTZ22" s="7"/>
      <c r="JUA22" s="7"/>
      <c r="JUB22" s="7"/>
      <c r="JUC22" s="7"/>
      <c r="JUD22" s="7"/>
      <c r="JUE22" s="7"/>
      <c r="JUF22" s="7"/>
      <c r="JUG22" s="7"/>
      <c r="JUH22" s="7"/>
      <c r="JUI22" s="7"/>
      <c r="JUJ22" s="7"/>
      <c r="JUK22" s="7"/>
      <c r="JUL22" s="7"/>
      <c r="JUM22" s="7"/>
      <c r="JUN22" s="7"/>
      <c r="JUO22" s="7"/>
      <c r="JUP22" s="7"/>
      <c r="JUQ22" s="7"/>
      <c r="JUR22" s="7"/>
      <c r="JUS22" s="7"/>
      <c r="JUT22" s="7"/>
      <c r="JUU22" s="7"/>
      <c r="JUV22" s="7"/>
      <c r="JUW22" s="7"/>
      <c r="JUX22" s="7"/>
      <c r="JUY22" s="7"/>
      <c r="JUZ22" s="7"/>
      <c r="JVA22" s="7"/>
      <c r="JVB22" s="7"/>
      <c r="JVC22" s="7"/>
      <c r="JVD22" s="7"/>
      <c r="JVE22" s="7"/>
      <c r="JVF22" s="7"/>
      <c r="JVG22" s="7"/>
      <c r="JVH22" s="7"/>
      <c r="JVI22" s="7"/>
      <c r="JVJ22" s="7"/>
      <c r="JVK22" s="7"/>
      <c r="JVL22" s="7"/>
      <c r="JVM22" s="7"/>
      <c r="JVN22" s="7"/>
      <c r="JVO22" s="7"/>
      <c r="JVP22" s="7"/>
      <c r="JVQ22" s="7"/>
      <c r="JVR22" s="7"/>
      <c r="JVS22" s="7"/>
      <c r="JVT22" s="7"/>
      <c r="JVU22" s="7"/>
      <c r="JVV22" s="7"/>
      <c r="JVW22" s="7"/>
      <c r="JVX22" s="7"/>
      <c r="JVY22" s="7"/>
      <c r="JVZ22" s="7"/>
      <c r="JWA22" s="7"/>
      <c r="JWB22" s="7"/>
      <c r="JWC22" s="7"/>
      <c r="JWD22" s="7"/>
      <c r="JWE22" s="7"/>
      <c r="JWF22" s="7"/>
      <c r="JWG22" s="7"/>
      <c r="JWH22" s="7"/>
      <c r="JWI22" s="7"/>
      <c r="JWJ22" s="7"/>
      <c r="JWK22" s="7"/>
      <c r="JWL22" s="7"/>
      <c r="JWM22" s="7"/>
      <c r="JWN22" s="7"/>
      <c r="JWO22" s="7"/>
      <c r="JWP22" s="7"/>
      <c r="JWQ22" s="7"/>
      <c r="JWR22" s="7"/>
      <c r="JWS22" s="7"/>
      <c r="JWT22" s="7"/>
      <c r="JWU22" s="7"/>
      <c r="JWV22" s="7"/>
      <c r="JWW22" s="7"/>
      <c r="JWX22" s="7"/>
      <c r="JWY22" s="7"/>
      <c r="JWZ22" s="7"/>
      <c r="JXA22" s="7"/>
      <c r="JXB22" s="7"/>
      <c r="JXC22" s="7"/>
      <c r="JXD22" s="7"/>
      <c r="JXE22" s="7"/>
      <c r="JXF22" s="7"/>
      <c r="JXG22" s="7"/>
      <c r="JXH22" s="7"/>
      <c r="JXI22" s="7"/>
      <c r="JXJ22" s="7"/>
      <c r="JXK22" s="7"/>
      <c r="JXL22" s="7"/>
      <c r="JXM22" s="7"/>
      <c r="JXN22" s="7"/>
      <c r="JXO22" s="7"/>
      <c r="JXP22" s="7"/>
      <c r="JXQ22" s="7"/>
      <c r="JXR22" s="7"/>
      <c r="JXS22" s="7"/>
      <c r="JXT22" s="7"/>
      <c r="JXU22" s="7"/>
      <c r="JXV22" s="7"/>
      <c r="JXW22" s="7"/>
      <c r="JXX22" s="7"/>
      <c r="JXY22" s="7"/>
      <c r="JXZ22" s="7"/>
      <c r="JYA22" s="7"/>
      <c r="JYB22" s="7"/>
      <c r="JYC22" s="7"/>
      <c r="JYD22" s="7"/>
      <c r="JYE22" s="7"/>
      <c r="JYF22" s="7"/>
      <c r="JYG22" s="7"/>
      <c r="JYH22" s="7"/>
      <c r="JYI22" s="7"/>
      <c r="JYJ22" s="7"/>
      <c r="JYK22" s="7"/>
      <c r="JYL22" s="7"/>
      <c r="JYM22" s="7"/>
      <c r="JYN22" s="7"/>
      <c r="JYO22" s="7"/>
      <c r="JYP22" s="7"/>
      <c r="JYQ22" s="7"/>
      <c r="JYR22" s="7"/>
      <c r="JYS22" s="7"/>
      <c r="JYT22" s="7"/>
      <c r="JYU22" s="7"/>
      <c r="JYV22" s="7"/>
      <c r="JYW22" s="7"/>
      <c r="JYX22" s="7"/>
      <c r="JYY22" s="7"/>
      <c r="JYZ22" s="7"/>
      <c r="JZA22" s="7"/>
      <c r="JZB22" s="7"/>
      <c r="JZC22" s="7"/>
      <c r="JZD22" s="7"/>
      <c r="JZE22" s="7"/>
      <c r="JZF22" s="7"/>
      <c r="JZG22" s="7"/>
      <c r="JZH22" s="7"/>
      <c r="JZI22" s="7"/>
      <c r="JZJ22" s="7"/>
      <c r="JZK22" s="7"/>
      <c r="JZL22" s="7"/>
      <c r="JZM22" s="7"/>
      <c r="JZN22" s="7"/>
      <c r="JZO22" s="7"/>
      <c r="JZP22" s="7"/>
      <c r="JZQ22" s="7"/>
      <c r="JZR22" s="7"/>
      <c r="JZS22" s="7"/>
      <c r="JZT22" s="7"/>
      <c r="JZU22" s="7"/>
      <c r="JZV22" s="7"/>
      <c r="JZW22" s="7"/>
      <c r="JZX22" s="7"/>
      <c r="JZY22" s="7"/>
      <c r="JZZ22" s="7"/>
      <c r="KAA22" s="7"/>
      <c r="KAB22" s="7"/>
      <c r="KAC22" s="7"/>
      <c r="KAD22" s="7"/>
      <c r="KAE22" s="7"/>
      <c r="KAF22" s="7"/>
      <c r="KAG22" s="7"/>
      <c r="KAH22" s="7"/>
      <c r="KAI22" s="7"/>
      <c r="KAJ22" s="7"/>
      <c r="KAK22" s="7"/>
      <c r="KAL22" s="7"/>
      <c r="KAM22" s="7"/>
      <c r="KAN22" s="7"/>
      <c r="KAO22" s="7"/>
      <c r="KAP22" s="7"/>
      <c r="KAQ22" s="7"/>
      <c r="KAR22" s="7"/>
      <c r="KAS22" s="7"/>
      <c r="KAT22" s="7"/>
      <c r="KAU22" s="7"/>
      <c r="KAV22" s="7"/>
      <c r="KAW22" s="7"/>
      <c r="KAX22" s="7"/>
      <c r="KAY22" s="7"/>
      <c r="KAZ22" s="7"/>
      <c r="KBA22" s="7"/>
      <c r="KBB22" s="7"/>
      <c r="KBC22" s="7"/>
      <c r="KBD22" s="7"/>
      <c r="KBE22" s="7"/>
      <c r="KBF22" s="7"/>
      <c r="KBG22" s="7"/>
      <c r="KBH22" s="7"/>
      <c r="KBI22" s="7"/>
      <c r="KBJ22" s="7"/>
      <c r="KBK22" s="7"/>
      <c r="KBL22" s="7"/>
      <c r="KBM22" s="7"/>
      <c r="KBN22" s="7"/>
      <c r="KBO22" s="7"/>
      <c r="KBP22" s="7"/>
      <c r="KBQ22" s="7"/>
      <c r="KBR22" s="7"/>
      <c r="KBS22" s="7"/>
      <c r="KBT22" s="7"/>
      <c r="KBU22" s="7"/>
      <c r="KBV22" s="7"/>
      <c r="KBW22" s="7"/>
      <c r="KBX22" s="7"/>
      <c r="KBY22" s="7"/>
      <c r="KBZ22" s="7"/>
      <c r="KCA22" s="7"/>
      <c r="KCB22" s="7"/>
      <c r="KCC22" s="7"/>
      <c r="KCD22" s="7"/>
      <c r="KCE22" s="7"/>
      <c r="KCF22" s="7"/>
      <c r="KCG22" s="7"/>
      <c r="KCH22" s="7"/>
      <c r="KCI22" s="7"/>
      <c r="KCJ22" s="7"/>
      <c r="KCK22" s="7"/>
      <c r="KCL22" s="7"/>
      <c r="KCM22" s="7"/>
      <c r="KCN22" s="7"/>
      <c r="KCO22" s="7"/>
      <c r="KCP22" s="7"/>
      <c r="KCQ22" s="7"/>
      <c r="KCR22" s="7"/>
      <c r="KCS22" s="7"/>
      <c r="KCT22" s="7"/>
      <c r="KCU22" s="7"/>
      <c r="KCV22" s="7"/>
      <c r="KCW22" s="7"/>
      <c r="KCX22" s="7"/>
      <c r="KCY22" s="7"/>
      <c r="KCZ22" s="7"/>
      <c r="KDA22" s="7"/>
      <c r="KDB22" s="7"/>
      <c r="KDC22" s="7"/>
      <c r="KDD22" s="7"/>
      <c r="KDE22" s="7"/>
      <c r="KDF22" s="7"/>
      <c r="KDG22" s="7"/>
      <c r="KDH22" s="7"/>
      <c r="KDI22" s="7"/>
      <c r="KDJ22" s="7"/>
      <c r="KDK22" s="7"/>
      <c r="KDL22" s="7"/>
      <c r="KDM22" s="7"/>
      <c r="KDN22" s="7"/>
      <c r="KDO22" s="7"/>
      <c r="KDP22" s="7"/>
      <c r="KDQ22" s="7"/>
      <c r="KDR22" s="7"/>
      <c r="KDS22" s="7"/>
      <c r="KDT22" s="7"/>
      <c r="KDU22" s="7"/>
      <c r="KDV22" s="7"/>
      <c r="KDW22" s="7"/>
      <c r="KDX22" s="7"/>
      <c r="KDY22" s="7"/>
      <c r="KDZ22" s="7"/>
      <c r="KEA22" s="7"/>
      <c r="KEB22" s="7"/>
      <c r="KEC22" s="7"/>
      <c r="KED22" s="7"/>
      <c r="KEE22" s="7"/>
      <c r="KEF22" s="7"/>
      <c r="KEG22" s="7"/>
      <c r="KEH22" s="7"/>
      <c r="KEI22" s="7"/>
      <c r="KEJ22" s="7"/>
      <c r="KEK22" s="7"/>
      <c r="KEL22" s="7"/>
      <c r="KEM22" s="7"/>
      <c r="KEN22" s="7"/>
      <c r="KEO22" s="7"/>
      <c r="KEP22" s="7"/>
      <c r="KEQ22" s="7"/>
      <c r="KER22" s="7"/>
      <c r="KES22" s="7"/>
      <c r="KET22" s="7"/>
      <c r="KEU22" s="7"/>
      <c r="KEV22" s="7"/>
      <c r="KEW22" s="7"/>
      <c r="KEX22" s="7"/>
      <c r="KEY22" s="7"/>
      <c r="KEZ22" s="7"/>
      <c r="KFA22" s="7"/>
      <c r="KFB22" s="7"/>
      <c r="KFC22" s="7"/>
      <c r="KFD22" s="7"/>
      <c r="KFE22" s="7"/>
      <c r="KFF22" s="7"/>
      <c r="KFG22" s="7"/>
      <c r="KFH22" s="7"/>
      <c r="KFI22" s="7"/>
      <c r="KFJ22" s="7"/>
      <c r="KFK22" s="7"/>
      <c r="KFL22" s="7"/>
      <c r="KFM22" s="7"/>
      <c r="KFN22" s="7"/>
      <c r="KFO22" s="7"/>
      <c r="KFP22" s="7"/>
      <c r="KFQ22" s="7"/>
      <c r="KFR22" s="7"/>
      <c r="KFS22" s="7"/>
      <c r="KFT22" s="7"/>
      <c r="KFU22" s="7"/>
      <c r="KFV22" s="7"/>
      <c r="KFW22" s="7"/>
      <c r="KFX22" s="7"/>
      <c r="KFY22" s="7"/>
      <c r="KFZ22" s="7"/>
      <c r="KGA22" s="7"/>
      <c r="KGB22" s="7"/>
      <c r="KGC22" s="7"/>
      <c r="KGD22" s="7"/>
      <c r="KGE22" s="7"/>
      <c r="KGF22" s="7"/>
      <c r="KGG22" s="7"/>
      <c r="KGH22" s="7"/>
      <c r="KGI22" s="7"/>
      <c r="KGJ22" s="7"/>
      <c r="KGK22" s="7"/>
      <c r="KGL22" s="7"/>
      <c r="KGM22" s="7"/>
      <c r="KGN22" s="7"/>
      <c r="KGO22" s="7"/>
      <c r="KGP22" s="7"/>
      <c r="KGQ22" s="7"/>
      <c r="KGR22" s="7"/>
      <c r="KGS22" s="7"/>
      <c r="KGT22" s="7"/>
      <c r="KGU22" s="7"/>
      <c r="KGV22" s="7"/>
      <c r="KGW22" s="7"/>
      <c r="KGX22" s="7"/>
      <c r="KGY22" s="7"/>
      <c r="KGZ22" s="7"/>
      <c r="KHA22" s="7"/>
      <c r="KHB22" s="7"/>
      <c r="KHC22" s="7"/>
      <c r="KHD22" s="7"/>
      <c r="KHE22" s="7"/>
      <c r="KHF22" s="7"/>
      <c r="KHG22" s="7"/>
      <c r="KHH22" s="7"/>
      <c r="KHI22" s="7"/>
      <c r="KHJ22" s="7"/>
      <c r="KHK22" s="7"/>
      <c r="KHL22" s="7"/>
      <c r="KHM22" s="7"/>
      <c r="KHN22" s="7"/>
      <c r="KHO22" s="7"/>
      <c r="KHP22" s="7"/>
      <c r="KHQ22" s="7"/>
      <c r="KHR22" s="7"/>
      <c r="KHS22" s="7"/>
      <c r="KHT22" s="7"/>
      <c r="KHU22" s="7"/>
      <c r="KHV22" s="7"/>
      <c r="KHW22" s="7"/>
      <c r="KHX22" s="7"/>
      <c r="KHY22" s="7"/>
      <c r="KHZ22" s="7"/>
      <c r="KIA22" s="7"/>
      <c r="KIB22" s="7"/>
      <c r="KIC22" s="7"/>
      <c r="KID22" s="7"/>
      <c r="KIE22" s="7"/>
      <c r="KIF22" s="7"/>
      <c r="KIG22" s="7"/>
      <c r="KIH22" s="7"/>
      <c r="KII22" s="7"/>
      <c r="KIJ22" s="7"/>
      <c r="KIK22" s="7"/>
      <c r="KIL22" s="7"/>
      <c r="KIM22" s="7"/>
      <c r="KIN22" s="7"/>
      <c r="KIO22" s="7"/>
      <c r="KIP22" s="7"/>
      <c r="KIQ22" s="7"/>
      <c r="KIR22" s="7"/>
      <c r="KIS22" s="7"/>
      <c r="KIT22" s="7"/>
      <c r="KIU22" s="7"/>
      <c r="KIV22" s="7"/>
      <c r="KIW22" s="7"/>
      <c r="KIX22" s="7"/>
      <c r="KIY22" s="7"/>
      <c r="KIZ22" s="7"/>
      <c r="KJA22" s="7"/>
      <c r="KJB22" s="7"/>
      <c r="KJC22" s="7"/>
      <c r="KJD22" s="7"/>
      <c r="KJE22" s="7"/>
      <c r="KJF22" s="7"/>
      <c r="KJG22" s="7"/>
      <c r="KJH22" s="7"/>
      <c r="KJI22" s="7"/>
      <c r="KJJ22" s="7"/>
      <c r="KJK22" s="7"/>
      <c r="KJL22" s="7"/>
      <c r="KJM22" s="7"/>
      <c r="KJN22" s="7"/>
      <c r="KJO22" s="7"/>
      <c r="KJP22" s="7"/>
      <c r="KJQ22" s="7"/>
      <c r="KJR22" s="7"/>
      <c r="KJS22" s="7"/>
      <c r="KJT22" s="7"/>
      <c r="KJU22" s="7"/>
      <c r="KJV22" s="7"/>
      <c r="KJW22" s="7"/>
      <c r="KJX22" s="7"/>
      <c r="KJY22" s="7"/>
      <c r="KJZ22" s="7"/>
      <c r="KKA22" s="7"/>
      <c r="KKB22" s="7"/>
      <c r="KKC22" s="7"/>
      <c r="KKD22" s="7"/>
      <c r="KKE22" s="7"/>
      <c r="KKF22" s="7"/>
      <c r="KKG22" s="7"/>
      <c r="KKH22" s="7"/>
      <c r="KKI22" s="7"/>
      <c r="KKJ22" s="7"/>
      <c r="KKK22" s="7"/>
      <c r="KKL22" s="7"/>
      <c r="KKM22" s="7"/>
      <c r="KKN22" s="7"/>
      <c r="KKO22" s="7"/>
      <c r="KKP22" s="7"/>
      <c r="KKQ22" s="7"/>
      <c r="KKR22" s="7"/>
      <c r="KKS22" s="7"/>
      <c r="KKT22" s="7"/>
      <c r="KKU22" s="7"/>
      <c r="KKV22" s="7"/>
      <c r="KKW22" s="7"/>
      <c r="KKX22" s="7"/>
      <c r="KKY22" s="7"/>
      <c r="KKZ22" s="7"/>
      <c r="KLA22" s="7"/>
      <c r="KLB22" s="7"/>
      <c r="KLC22" s="7"/>
      <c r="KLD22" s="7"/>
      <c r="KLE22" s="7"/>
      <c r="KLF22" s="7"/>
      <c r="KLG22" s="7"/>
      <c r="KLH22" s="7"/>
      <c r="KLI22" s="7"/>
      <c r="KLJ22" s="7"/>
      <c r="KLK22" s="7"/>
      <c r="KLL22" s="7"/>
      <c r="KLM22" s="7"/>
      <c r="KLN22" s="7"/>
      <c r="KLO22" s="7"/>
      <c r="KLP22" s="7"/>
      <c r="KLQ22" s="7"/>
      <c r="KLR22" s="7"/>
      <c r="KLS22" s="7"/>
      <c r="KLT22" s="7"/>
      <c r="KLU22" s="7"/>
      <c r="KLV22" s="7"/>
      <c r="KLW22" s="7"/>
      <c r="KLX22" s="7"/>
      <c r="KLY22" s="7"/>
      <c r="KLZ22" s="7"/>
      <c r="KMA22" s="7"/>
      <c r="KMB22" s="7"/>
      <c r="KMC22" s="7"/>
      <c r="KMD22" s="7"/>
      <c r="KME22" s="7"/>
      <c r="KMF22" s="7"/>
      <c r="KMG22" s="7"/>
      <c r="KMH22" s="7"/>
      <c r="KMI22" s="7"/>
      <c r="KMJ22" s="7"/>
      <c r="KMK22" s="7"/>
      <c r="KML22" s="7"/>
      <c r="KMM22" s="7"/>
      <c r="KMN22" s="7"/>
      <c r="KMO22" s="7"/>
      <c r="KMP22" s="7"/>
      <c r="KMQ22" s="7"/>
      <c r="KMR22" s="7"/>
      <c r="KMS22" s="7"/>
      <c r="KMT22" s="7"/>
      <c r="KMU22" s="7"/>
      <c r="KMV22" s="7"/>
      <c r="KMW22" s="7"/>
      <c r="KMX22" s="7"/>
      <c r="KMY22" s="7"/>
      <c r="KMZ22" s="7"/>
      <c r="KNA22" s="7"/>
      <c r="KNB22" s="7"/>
      <c r="KNC22" s="7"/>
      <c r="KND22" s="7"/>
      <c r="KNE22" s="7"/>
      <c r="KNF22" s="7"/>
      <c r="KNG22" s="7"/>
      <c r="KNH22" s="7"/>
      <c r="KNI22" s="7"/>
      <c r="KNJ22" s="7"/>
      <c r="KNK22" s="7"/>
      <c r="KNL22" s="7"/>
      <c r="KNM22" s="7"/>
      <c r="KNN22" s="7"/>
      <c r="KNO22" s="7"/>
      <c r="KNP22" s="7"/>
      <c r="KNQ22" s="7"/>
      <c r="KNR22" s="7"/>
      <c r="KNS22" s="7"/>
      <c r="KNT22" s="7"/>
      <c r="KNU22" s="7"/>
      <c r="KNV22" s="7"/>
      <c r="KNW22" s="7"/>
      <c r="KNX22" s="7"/>
      <c r="KNY22" s="7"/>
      <c r="KNZ22" s="7"/>
      <c r="KOA22" s="7"/>
      <c r="KOB22" s="7"/>
      <c r="KOC22" s="7"/>
      <c r="KOD22" s="7"/>
      <c r="KOE22" s="7"/>
      <c r="KOF22" s="7"/>
      <c r="KOG22" s="7"/>
      <c r="KOH22" s="7"/>
      <c r="KOI22" s="7"/>
      <c r="KOJ22" s="7"/>
      <c r="KOK22" s="7"/>
      <c r="KOL22" s="7"/>
      <c r="KOM22" s="7"/>
      <c r="KON22" s="7"/>
      <c r="KOO22" s="7"/>
      <c r="KOP22" s="7"/>
      <c r="KOQ22" s="7"/>
      <c r="KOR22" s="7"/>
      <c r="KOS22" s="7"/>
      <c r="KOT22" s="7"/>
      <c r="KOU22" s="7"/>
      <c r="KOV22" s="7"/>
      <c r="KOW22" s="7"/>
      <c r="KOX22" s="7"/>
      <c r="KOY22" s="7"/>
      <c r="KOZ22" s="7"/>
      <c r="KPA22" s="7"/>
      <c r="KPB22" s="7"/>
      <c r="KPC22" s="7"/>
      <c r="KPD22" s="7"/>
      <c r="KPE22" s="7"/>
      <c r="KPF22" s="7"/>
      <c r="KPG22" s="7"/>
      <c r="KPH22" s="7"/>
      <c r="KPI22" s="7"/>
      <c r="KPJ22" s="7"/>
      <c r="KPK22" s="7"/>
      <c r="KPL22" s="7"/>
      <c r="KPM22" s="7"/>
      <c r="KPN22" s="7"/>
      <c r="KPO22" s="7"/>
      <c r="KPP22" s="7"/>
      <c r="KPQ22" s="7"/>
      <c r="KPR22" s="7"/>
      <c r="KPS22" s="7"/>
      <c r="KPT22" s="7"/>
      <c r="KPU22" s="7"/>
      <c r="KPV22" s="7"/>
      <c r="KPW22" s="7"/>
      <c r="KPX22" s="7"/>
      <c r="KPY22" s="7"/>
      <c r="KPZ22" s="7"/>
      <c r="KQA22" s="7"/>
      <c r="KQB22" s="7"/>
      <c r="KQC22" s="7"/>
      <c r="KQD22" s="7"/>
      <c r="KQE22" s="7"/>
      <c r="KQF22" s="7"/>
      <c r="KQG22" s="7"/>
      <c r="KQH22" s="7"/>
      <c r="KQI22" s="7"/>
      <c r="KQJ22" s="7"/>
      <c r="KQK22" s="7"/>
      <c r="KQL22" s="7"/>
      <c r="KQM22" s="7"/>
      <c r="KQN22" s="7"/>
      <c r="KQO22" s="7"/>
      <c r="KQP22" s="7"/>
      <c r="KQQ22" s="7"/>
      <c r="KQR22" s="7"/>
      <c r="KQS22" s="7"/>
      <c r="KQT22" s="7"/>
      <c r="KQU22" s="7"/>
      <c r="KQV22" s="7"/>
      <c r="KQW22" s="7"/>
      <c r="KQX22" s="7"/>
      <c r="KQY22" s="7"/>
      <c r="KQZ22" s="7"/>
      <c r="KRA22" s="7"/>
      <c r="KRB22" s="7"/>
      <c r="KRC22" s="7"/>
      <c r="KRD22" s="7"/>
      <c r="KRE22" s="7"/>
      <c r="KRF22" s="7"/>
      <c r="KRG22" s="7"/>
      <c r="KRH22" s="7"/>
      <c r="KRI22" s="7"/>
      <c r="KRJ22" s="7"/>
      <c r="KRK22" s="7"/>
      <c r="KRL22" s="7"/>
      <c r="KRM22" s="7"/>
      <c r="KRN22" s="7"/>
      <c r="KRO22" s="7"/>
      <c r="KRP22" s="7"/>
      <c r="KRQ22" s="7"/>
      <c r="KRR22" s="7"/>
      <c r="KRS22" s="7"/>
      <c r="KRT22" s="7"/>
      <c r="KRU22" s="7"/>
      <c r="KRV22" s="7"/>
      <c r="KRW22" s="7"/>
      <c r="KRX22" s="7"/>
      <c r="KRY22" s="7"/>
      <c r="KRZ22" s="7"/>
      <c r="KSA22" s="7"/>
      <c r="KSB22" s="7"/>
      <c r="KSC22" s="7"/>
      <c r="KSD22" s="7"/>
      <c r="KSE22" s="7"/>
      <c r="KSF22" s="7"/>
      <c r="KSG22" s="7"/>
      <c r="KSH22" s="7"/>
      <c r="KSI22" s="7"/>
      <c r="KSJ22" s="7"/>
      <c r="KSK22" s="7"/>
      <c r="KSL22" s="7"/>
      <c r="KSM22" s="7"/>
      <c r="KSN22" s="7"/>
      <c r="KSO22" s="7"/>
      <c r="KSP22" s="7"/>
      <c r="KSQ22" s="7"/>
      <c r="KSR22" s="7"/>
      <c r="KSS22" s="7"/>
      <c r="KST22" s="7"/>
      <c r="KSU22" s="7"/>
      <c r="KSV22" s="7"/>
      <c r="KSW22" s="7"/>
      <c r="KSX22" s="7"/>
      <c r="KSY22" s="7"/>
      <c r="KSZ22" s="7"/>
      <c r="KTA22" s="7"/>
      <c r="KTB22" s="7"/>
      <c r="KTC22" s="7"/>
      <c r="KTD22" s="7"/>
      <c r="KTE22" s="7"/>
      <c r="KTF22" s="7"/>
      <c r="KTG22" s="7"/>
      <c r="KTH22" s="7"/>
      <c r="KTI22" s="7"/>
      <c r="KTJ22" s="7"/>
      <c r="KTK22" s="7"/>
      <c r="KTL22" s="7"/>
      <c r="KTM22" s="7"/>
      <c r="KTN22" s="7"/>
      <c r="KTO22" s="7"/>
      <c r="KTP22" s="7"/>
      <c r="KTQ22" s="7"/>
      <c r="KTR22" s="7"/>
      <c r="KTS22" s="7"/>
      <c r="KTT22" s="7"/>
      <c r="KTU22" s="7"/>
      <c r="KTV22" s="7"/>
      <c r="KTW22" s="7"/>
      <c r="KTX22" s="7"/>
      <c r="KTY22" s="7"/>
      <c r="KTZ22" s="7"/>
      <c r="KUA22" s="7"/>
      <c r="KUB22" s="7"/>
      <c r="KUC22" s="7"/>
      <c r="KUD22" s="7"/>
      <c r="KUE22" s="7"/>
      <c r="KUF22" s="7"/>
      <c r="KUG22" s="7"/>
      <c r="KUH22" s="7"/>
      <c r="KUI22" s="7"/>
      <c r="KUJ22" s="7"/>
      <c r="KUK22" s="7"/>
      <c r="KUL22" s="7"/>
      <c r="KUM22" s="7"/>
      <c r="KUN22" s="7"/>
      <c r="KUO22" s="7"/>
      <c r="KUP22" s="7"/>
      <c r="KUQ22" s="7"/>
      <c r="KUR22" s="7"/>
      <c r="KUS22" s="7"/>
      <c r="KUT22" s="7"/>
      <c r="KUU22" s="7"/>
      <c r="KUV22" s="7"/>
      <c r="KUW22" s="7"/>
      <c r="KUX22" s="7"/>
      <c r="KUY22" s="7"/>
      <c r="KUZ22" s="7"/>
      <c r="KVA22" s="7"/>
      <c r="KVB22" s="7"/>
      <c r="KVC22" s="7"/>
      <c r="KVD22" s="7"/>
      <c r="KVE22" s="7"/>
      <c r="KVF22" s="7"/>
      <c r="KVG22" s="7"/>
      <c r="KVH22" s="7"/>
      <c r="KVI22" s="7"/>
      <c r="KVJ22" s="7"/>
      <c r="KVK22" s="7"/>
      <c r="KVL22" s="7"/>
      <c r="KVM22" s="7"/>
      <c r="KVN22" s="7"/>
      <c r="KVO22" s="7"/>
      <c r="KVP22" s="7"/>
      <c r="KVQ22" s="7"/>
      <c r="KVR22" s="7"/>
      <c r="KVS22" s="7"/>
      <c r="KVT22" s="7"/>
      <c r="KVU22" s="7"/>
      <c r="KVV22" s="7"/>
      <c r="KVW22" s="7"/>
      <c r="KVX22" s="7"/>
      <c r="KVY22" s="7"/>
      <c r="KVZ22" s="7"/>
      <c r="KWA22" s="7"/>
      <c r="KWB22" s="7"/>
      <c r="KWC22" s="7"/>
      <c r="KWD22" s="7"/>
      <c r="KWE22" s="7"/>
      <c r="KWF22" s="7"/>
      <c r="KWG22" s="7"/>
      <c r="KWH22" s="7"/>
      <c r="KWI22" s="7"/>
      <c r="KWJ22" s="7"/>
      <c r="KWK22" s="7"/>
      <c r="KWL22" s="7"/>
      <c r="KWM22" s="7"/>
      <c r="KWN22" s="7"/>
      <c r="KWO22" s="7"/>
      <c r="KWP22" s="7"/>
      <c r="KWQ22" s="7"/>
      <c r="KWR22" s="7"/>
      <c r="KWS22" s="7"/>
      <c r="KWT22" s="7"/>
      <c r="KWU22" s="7"/>
      <c r="KWV22" s="7"/>
      <c r="KWW22" s="7"/>
      <c r="KWX22" s="7"/>
      <c r="KWY22" s="7"/>
      <c r="KWZ22" s="7"/>
      <c r="KXA22" s="7"/>
      <c r="KXB22" s="7"/>
      <c r="KXC22" s="7"/>
      <c r="KXD22" s="7"/>
      <c r="KXE22" s="7"/>
      <c r="KXF22" s="7"/>
      <c r="KXG22" s="7"/>
      <c r="KXH22" s="7"/>
      <c r="KXI22" s="7"/>
      <c r="KXJ22" s="7"/>
      <c r="KXK22" s="7"/>
      <c r="KXL22" s="7"/>
      <c r="KXM22" s="7"/>
      <c r="KXN22" s="7"/>
      <c r="KXO22" s="7"/>
      <c r="KXP22" s="7"/>
      <c r="KXQ22" s="7"/>
      <c r="KXR22" s="7"/>
      <c r="KXS22" s="7"/>
      <c r="KXT22" s="7"/>
      <c r="KXU22" s="7"/>
      <c r="KXV22" s="7"/>
      <c r="KXW22" s="7"/>
      <c r="KXX22" s="7"/>
      <c r="KXY22" s="7"/>
      <c r="KXZ22" s="7"/>
      <c r="KYA22" s="7"/>
      <c r="KYB22" s="7"/>
      <c r="KYC22" s="7"/>
      <c r="KYD22" s="7"/>
      <c r="KYE22" s="7"/>
      <c r="KYF22" s="7"/>
      <c r="KYG22" s="7"/>
      <c r="KYH22" s="7"/>
      <c r="KYI22" s="7"/>
      <c r="KYJ22" s="7"/>
      <c r="KYK22" s="7"/>
      <c r="KYL22" s="7"/>
      <c r="KYM22" s="7"/>
      <c r="KYN22" s="7"/>
      <c r="KYO22" s="7"/>
      <c r="KYP22" s="7"/>
      <c r="KYQ22" s="7"/>
      <c r="KYR22" s="7"/>
      <c r="KYS22" s="7"/>
      <c r="KYT22" s="7"/>
      <c r="KYU22" s="7"/>
      <c r="KYV22" s="7"/>
      <c r="KYW22" s="7"/>
      <c r="KYX22" s="7"/>
      <c r="KYY22" s="7"/>
      <c r="KYZ22" s="7"/>
      <c r="KZA22" s="7"/>
      <c r="KZB22" s="7"/>
      <c r="KZC22" s="7"/>
      <c r="KZD22" s="7"/>
      <c r="KZE22" s="7"/>
      <c r="KZF22" s="7"/>
      <c r="KZG22" s="7"/>
      <c r="KZH22" s="7"/>
      <c r="KZI22" s="7"/>
      <c r="KZJ22" s="7"/>
      <c r="KZK22" s="7"/>
      <c r="KZL22" s="7"/>
      <c r="KZM22" s="7"/>
      <c r="KZN22" s="7"/>
      <c r="KZO22" s="7"/>
      <c r="KZP22" s="7"/>
      <c r="KZQ22" s="7"/>
      <c r="KZR22" s="7"/>
      <c r="KZS22" s="7"/>
      <c r="KZT22" s="7"/>
      <c r="KZU22" s="7"/>
      <c r="KZV22" s="7"/>
      <c r="KZW22" s="7"/>
      <c r="KZX22" s="7"/>
      <c r="KZY22" s="7"/>
      <c r="KZZ22" s="7"/>
      <c r="LAA22" s="7"/>
      <c r="LAB22" s="7"/>
      <c r="LAC22" s="7"/>
      <c r="LAD22" s="7"/>
      <c r="LAE22" s="7"/>
      <c r="LAF22" s="7"/>
      <c r="LAG22" s="7"/>
      <c r="LAH22" s="7"/>
      <c r="LAI22" s="7"/>
      <c r="LAJ22" s="7"/>
      <c r="LAK22" s="7"/>
      <c r="LAL22" s="7"/>
      <c r="LAM22" s="7"/>
      <c r="LAN22" s="7"/>
      <c r="LAO22" s="7"/>
      <c r="LAP22" s="7"/>
      <c r="LAQ22" s="7"/>
      <c r="LAR22" s="7"/>
      <c r="LAS22" s="7"/>
      <c r="LAT22" s="7"/>
      <c r="LAU22" s="7"/>
      <c r="LAV22" s="7"/>
      <c r="LAW22" s="7"/>
      <c r="LAX22" s="7"/>
      <c r="LAY22" s="7"/>
      <c r="LAZ22" s="7"/>
      <c r="LBA22" s="7"/>
      <c r="LBB22" s="7"/>
      <c r="LBC22" s="7"/>
      <c r="LBD22" s="7"/>
      <c r="LBE22" s="7"/>
      <c r="LBF22" s="7"/>
      <c r="LBG22" s="7"/>
      <c r="LBH22" s="7"/>
      <c r="LBI22" s="7"/>
      <c r="LBJ22" s="7"/>
      <c r="LBK22" s="7"/>
      <c r="LBL22" s="7"/>
      <c r="LBM22" s="7"/>
      <c r="LBN22" s="7"/>
      <c r="LBO22" s="7"/>
      <c r="LBP22" s="7"/>
      <c r="LBQ22" s="7"/>
      <c r="LBR22" s="7"/>
      <c r="LBS22" s="7"/>
      <c r="LBT22" s="7"/>
      <c r="LBU22" s="7"/>
      <c r="LBV22" s="7"/>
      <c r="LBW22" s="7"/>
      <c r="LBX22" s="7"/>
      <c r="LBY22" s="7"/>
      <c r="LBZ22" s="7"/>
      <c r="LCA22" s="7"/>
      <c r="LCB22" s="7"/>
      <c r="LCC22" s="7"/>
      <c r="LCD22" s="7"/>
      <c r="LCE22" s="7"/>
      <c r="LCF22" s="7"/>
      <c r="LCG22" s="7"/>
      <c r="LCH22" s="7"/>
      <c r="LCI22" s="7"/>
      <c r="LCJ22" s="7"/>
      <c r="LCK22" s="7"/>
      <c r="LCL22" s="7"/>
      <c r="LCM22" s="7"/>
      <c r="LCN22" s="7"/>
      <c r="LCO22" s="7"/>
      <c r="LCP22" s="7"/>
      <c r="LCQ22" s="7"/>
      <c r="LCR22" s="7"/>
      <c r="LCS22" s="7"/>
      <c r="LCT22" s="7"/>
      <c r="LCU22" s="7"/>
      <c r="LCV22" s="7"/>
      <c r="LCW22" s="7"/>
      <c r="LCX22" s="7"/>
      <c r="LCY22" s="7"/>
      <c r="LCZ22" s="7"/>
      <c r="LDA22" s="7"/>
      <c r="LDB22" s="7"/>
      <c r="LDC22" s="7"/>
      <c r="LDD22" s="7"/>
      <c r="LDE22" s="7"/>
      <c r="LDF22" s="7"/>
      <c r="LDG22" s="7"/>
      <c r="LDH22" s="7"/>
      <c r="LDI22" s="7"/>
      <c r="LDJ22" s="7"/>
      <c r="LDK22" s="7"/>
      <c r="LDL22" s="7"/>
      <c r="LDM22" s="7"/>
      <c r="LDN22" s="7"/>
      <c r="LDO22" s="7"/>
      <c r="LDP22" s="7"/>
      <c r="LDQ22" s="7"/>
      <c r="LDR22" s="7"/>
      <c r="LDS22" s="7"/>
      <c r="LDT22" s="7"/>
      <c r="LDU22" s="7"/>
      <c r="LDV22" s="7"/>
      <c r="LDW22" s="7"/>
      <c r="LDX22" s="7"/>
      <c r="LDY22" s="7"/>
      <c r="LDZ22" s="7"/>
      <c r="LEA22" s="7"/>
      <c r="LEB22" s="7"/>
      <c r="LEC22" s="7"/>
      <c r="LED22" s="7"/>
      <c r="LEE22" s="7"/>
      <c r="LEF22" s="7"/>
      <c r="LEG22" s="7"/>
      <c r="LEH22" s="7"/>
      <c r="LEI22" s="7"/>
      <c r="LEJ22" s="7"/>
      <c r="LEK22" s="7"/>
      <c r="LEL22" s="7"/>
      <c r="LEM22" s="7"/>
      <c r="LEN22" s="7"/>
      <c r="LEO22" s="7"/>
      <c r="LEP22" s="7"/>
      <c r="LEQ22" s="7"/>
      <c r="LER22" s="7"/>
      <c r="LES22" s="7"/>
      <c r="LET22" s="7"/>
      <c r="LEU22" s="7"/>
      <c r="LEV22" s="7"/>
      <c r="LEW22" s="7"/>
      <c r="LEX22" s="7"/>
      <c r="LEY22" s="7"/>
      <c r="LEZ22" s="7"/>
      <c r="LFA22" s="7"/>
      <c r="LFB22" s="7"/>
      <c r="LFC22" s="7"/>
      <c r="LFD22" s="7"/>
      <c r="LFE22" s="7"/>
      <c r="LFF22" s="7"/>
      <c r="LFG22" s="7"/>
      <c r="LFH22" s="7"/>
      <c r="LFI22" s="7"/>
      <c r="LFJ22" s="7"/>
      <c r="LFK22" s="7"/>
      <c r="LFL22" s="7"/>
      <c r="LFM22" s="7"/>
      <c r="LFN22" s="7"/>
      <c r="LFO22" s="7"/>
      <c r="LFP22" s="7"/>
      <c r="LFQ22" s="7"/>
      <c r="LFR22" s="7"/>
      <c r="LFS22" s="7"/>
      <c r="LFT22" s="7"/>
      <c r="LFU22" s="7"/>
      <c r="LFV22" s="7"/>
      <c r="LFW22" s="7"/>
      <c r="LFX22" s="7"/>
      <c r="LFY22" s="7"/>
      <c r="LFZ22" s="7"/>
      <c r="LGA22" s="7"/>
      <c r="LGB22" s="7"/>
      <c r="LGC22" s="7"/>
      <c r="LGD22" s="7"/>
      <c r="LGE22" s="7"/>
      <c r="LGF22" s="7"/>
      <c r="LGG22" s="7"/>
      <c r="LGH22" s="7"/>
      <c r="LGI22" s="7"/>
      <c r="LGJ22" s="7"/>
      <c r="LGK22" s="7"/>
      <c r="LGL22" s="7"/>
      <c r="LGM22" s="7"/>
      <c r="LGN22" s="7"/>
      <c r="LGO22" s="7"/>
      <c r="LGP22" s="7"/>
      <c r="LGQ22" s="7"/>
      <c r="LGR22" s="7"/>
      <c r="LGS22" s="7"/>
      <c r="LGT22" s="7"/>
      <c r="LGU22" s="7"/>
      <c r="LGV22" s="7"/>
      <c r="LGW22" s="7"/>
      <c r="LGX22" s="7"/>
      <c r="LGY22" s="7"/>
      <c r="LGZ22" s="7"/>
      <c r="LHA22" s="7"/>
      <c r="LHB22" s="7"/>
      <c r="LHC22" s="7"/>
      <c r="LHD22" s="7"/>
      <c r="LHE22" s="7"/>
      <c r="LHF22" s="7"/>
      <c r="LHG22" s="7"/>
      <c r="LHH22" s="7"/>
      <c r="LHI22" s="7"/>
      <c r="LHJ22" s="7"/>
      <c r="LHK22" s="7"/>
      <c r="LHL22" s="7"/>
      <c r="LHM22" s="7"/>
      <c r="LHN22" s="7"/>
      <c r="LHO22" s="7"/>
      <c r="LHP22" s="7"/>
      <c r="LHQ22" s="7"/>
      <c r="LHR22" s="7"/>
      <c r="LHS22" s="7"/>
      <c r="LHT22" s="7"/>
      <c r="LHU22" s="7"/>
      <c r="LHV22" s="7"/>
      <c r="LHW22" s="7"/>
      <c r="LHX22" s="7"/>
      <c r="LHY22" s="7"/>
      <c r="LHZ22" s="7"/>
      <c r="LIA22" s="7"/>
      <c r="LIB22" s="7"/>
      <c r="LIC22" s="7"/>
      <c r="LID22" s="7"/>
      <c r="LIE22" s="7"/>
      <c r="LIF22" s="7"/>
      <c r="LIG22" s="7"/>
      <c r="LIH22" s="7"/>
      <c r="LII22" s="7"/>
      <c r="LIJ22" s="7"/>
      <c r="LIK22" s="7"/>
      <c r="LIL22" s="7"/>
      <c r="LIM22" s="7"/>
      <c r="LIN22" s="7"/>
      <c r="LIO22" s="7"/>
      <c r="LIP22" s="7"/>
      <c r="LIQ22" s="7"/>
      <c r="LIR22" s="7"/>
      <c r="LIS22" s="7"/>
      <c r="LIT22" s="7"/>
      <c r="LIU22" s="7"/>
      <c r="LIV22" s="7"/>
      <c r="LIW22" s="7"/>
      <c r="LIX22" s="7"/>
      <c r="LIY22" s="7"/>
      <c r="LIZ22" s="7"/>
      <c r="LJA22" s="7"/>
      <c r="LJB22" s="7"/>
      <c r="LJC22" s="7"/>
      <c r="LJD22" s="7"/>
      <c r="LJE22" s="7"/>
      <c r="LJF22" s="7"/>
      <c r="LJG22" s="7"/>
      <c r="LJH22" s="7"/>
      <c r="LJI22" s="7"/>
      <c r="LJJ22" s="7"/>
      <c r="LJK22" s="7"/>
      <c r="LJL22" s="7"/>
      <c r="LJM22" s="7"/>
      <c r="LJN22" s="7"/>
      <c r="LJO22" s="7"/>
      <c r="LJP22" s="7"/>
      <c r="LJQ22" s="7"/>
      <c r="LJR22" s="7"/>
      <c r="LJS22" s="7"/>
      <c r="LJT22" s="7"/>
      <c r="LJU22" s="7"/>
      <c r="LJV22" s="7"/>
      <c r="LJW22" s="7"/>
      <c r="LJX22" s="7"/>
      <c r="LJY22" s="7"/>
      <c r="LJZ22" s="7"/>
      <c r="LKA22" s="7"/>
      <c r="LKB22" s="7"/>
      <c r="LKC22" s="7"/>
      <c r="LKD22" s="7"/>
      <c r="LKE22" s="7"/>
      <c r="LKF22" s="7"/>
      <c r="LKG22" s="7"/>
      <c r="LKH22" s="7"/>
      <c r="LKI22" s="7"/>
      <c r="LKJ22" s="7"/>
      <c r="LKK22" s="7"/>
      <c r="LKL22" s="7"/>
      <c r="LKM22" s="7"/>
      <c r="LKN22" s="7"/>
      <c r="LKO22" s="7"/>
      <c r="LKP22" s="7"/>
      <c r="LKQ22" s="7"/>
      <c r="LKR22" s="7"/>
      <c r="LKS22" s="7"/>
      <c r="LKT22" s="7"/>
      <c r="LKU22" s="7"/>
      <c r="LKV22" s="7"/>
      <c r="LKW22" s="7"/>
      <c r="LKX22" s="7"/>
      <c r="LKY22" s="7"/>
      <c r="LKZ22" s="7"/>
      <c r="LLA22" s="7"/>
      <c r="LLB22" s="7"/>
      <c r="LLC22" s="7"/>
      <c r="LLD22" s="7"/>
      <c r="LLE22" s="7"/>
      <c r="LLF22" s="7"/>
      <c r="LLG22" s="7"/>
      <c r="LLH22" s="7"/>
      <c r="LLI22" s="7"/>
      <c r="LLJ22" s="7"/>
      <c r="LLK22" s="7"/>
      <c r="LLL22" s="7"/>
      <c r="LLM22" s="7"/>
      <c r="LLN22" s="7"/>
      <c r="LLO22" s="7"/>
      <c r="LLP22" s="7"/>
      <c r="LLQ22" s="7"/>
      <c r="LLR22" s="7"/>
      <c r="LLS22" s="7"/>
      <c r="LLT22" s="7"/>
      <c r="LLU22" s="7"/>
      <c r="LLV22" s="7"/>
      <c r="LLW22" s="7"/>
      <c r="LLX22" s="7"/>
      <c r="LLY22" s="7"/>
      <c r="LLZ22" s="7"/>
      <c r="LMA22" s="7"/>
      <c r="LMB22" s="7"/>
      <c r="LMC22" s="7"/>
      <c r="LMD22" s="7"/>
      <c r="LME22" s="7"/>
      <c r="LMF22" s="7"/>
      <c r="LMG22" s="7"/>
      <c r="LMH22" s="7"/>
      <c r="LMI22" s="7"/>
      <c r="LMJ22" s="7"/>
      <c r="LMK22" s="7"/>
      <c r="LML22" s="7"/>
      <c r="LMM22" s="7"/>
      <c r="LMN22" s="7"/>
      <c r="LMO22" s="7"/>
      <c r="LMP22" s="7"/>
      <c r="LMQ22" s="7"/>
      <c r="LMR22" s="7"/>
      <c r="LMS22" s="7"/>
      <c r="LMT22" s="7"/>
      <c r="LMU22" s="7"/>
      <c r="LMV22" s="7"/>
      <c r="LMW22" s="7"/>
      <c r="LMX22" s="7"/>
      <c r="LMY22" s="7"/>
      <c r="LMZ22" s="7"/>
      <c r="LNA22" s="7"/>
      <c r="LNB22" s="7"/>
      <c r="LNC22" s="7"/>
      <c r="LND22" s="7"/>
      <c r="LNE22" s="7"/>
      <c r="LNF22" s="7"/>
      <c r="LNG22" s="7"/>
      <c r="LNH22" s="7"/>
      <c r="LNI22" s="7"/>
      <c r="LNJ22" s="7"/>
      <c r="LNK22" s="7"/>
      <c r="LNL22" s="7"/>
      <c r="LNM22" s="7"/>
      <c r="LNN22" s="7"/>
      <c r="LNO22" s="7"/>
      <c r="LNP22" s="7"/>
      <c r="LNQ22" s="7"/>
      <c r="LNR22" s="7"/>
      <c r="LNS22" s="7"/>
      <c r="LNT22" s="7"/>
      <c r="LNU22" s="7"/>
      <c r="LNV22" s="7"/>
      <c r="LNW22" s="7"/>
      <c r="LNX22" s="7"/>
      <c r="LNY22" s="7"/>
      <c r="LNZ22" s="7"/>
      <c r="LOA22" s="7"/>
      <c r="LOB22" s="7"/>
      <c r="LOC22" s="7"/>
      <c r="LOD22" s="7"/>
      <c r="LOE22" s="7"/>
      <c r="LOF22" s="7"/>
      <c r="LOG22" s="7"/>
      <c r="LOH22" s="7"/>
      <c r="LOI22" s="7"/>
      <c r="LOJ22" s="7"/>
      <c r="LOK22" s="7"/>
      <c r="LOL22" s="7"/>
      <c r="LOM22" s="7"/>
      <c r="LON22" s="7"/>
      <c r="LOO22" s="7"/>
      <c r="LOP22" s="7"/>
      <c r="LOQ22" s="7"/>
      <c r="LOR22" s="7"/>
      <c r="LOS22" s="7"/>
      <c r="LOT22" s="7"/>
      <c r="LOU22" s="7"/>
      <c r="LOV22" s="7"/>
      <c r="LOW22" s="7"/>
      <c r="LOX22" s="7"/>
      <c r="LOY22" s="7"/>
      <c r="LOZ22" s="7"/>
      <c r="LPA22" s="7"/>
      <c r="LPB22" s="7"/>
      <c r="LPC22" s="7"/>
      <c r="LPD22" s="7"/>
      <c r="LPE22" s="7"/>
      <c r="LPF22" s="7"/>
      <c r="LPG22" s="7"/>
      <c r="LPH22" s="7"/>
      <c r="LPI22" s="7"/>
      <c r="LPJ22" s="7"/>
      <c r="LPK22" s="7"/>
      <c r="LPL22" s="7"/>
      <c r="LPM22" s="7"/>
      <c r="LPN22" s="7"/>
      <c r="LPO22" s="7"/>
      <c r="LPP22" s="7"/>
      <c r="LPQ22" s="7"/>
      <c r="LPR22" s="7"/>
      <c r="LPS22" s="7"/>
      <c r="LPT22" s="7"/>
      <c r="LPU22" s="7"/>
      <c r="LPV22" s="7"/>
      <c r="LPW22" s="7"/>
      <c r="LPX22" s="7"/>
      <c r="LPY22" s="7"/>
      <c r="LPZ22" s="7"/>
      <c r="LQA22" s="7"/>
      <c r="LQB22" s="7"/>
      <c r="LQC22" s="7"/>
      <c r="LQD22" s="7"/>
      <c r="LQE22" s="7"/>
      <c r="LQF22" s="7"/>
      <c r="LQG22" s="7"/>
      <c r="LQH22" s="7"/>
      <c r="LQI22" s="7"/>
      <c r="LQJ22" s="7"/>
      <c r="LQK22" s="7"/>
      <c r="LQL22" s="7"/>
      <c r="LQM22" s="7"/>
      <c r="LQN22" s="7"/>
      <c r="LQO22" s="7"/>
      <c r="LQP22" s="7"/>
      <c r="LQQ22" s="7"/>
      <c r="LQR22" s="7"/>
      <c r="LQS22" s="7"/>
      <c r="LQT22" s="7"/>
      <c r="LQU22" s="7"/>
      <c r="LQV22" s="7"/>
      <c r="LQW22" s="7"/>
      <c r="LQX22" s="7"/>
      <c r="LQY22" s="7"/>
      <c r="LQZ22" s="7"/>
      <c r="LRA22" s="7"/>
      <c r="LRB22" s="7"/>
      <c r="LRC22" s="7"/>
      <c r="LRD22" s="7"/>
      <c r="LRE22" s="7"/>
      <c r="LRF22" s="7"/>
      <c r="LRG22" s="7"/>
      <c r="LRH22" s="7"/>
      <c r="LRI22" s="7"/>
      <c r="LRJ22" s="7"/>
      <c r="LRK22" s="7"/>
      <c r="LRL22" s="7"/>
      <c r="LRM22" s="7"/>
      <c r="LRN22" s="7"/>
      <c r="LRO22" s="7"/>
      <c r="LRP22" s="7"/>
      <c r="LRQ22" s="7"/>
      <c r="LRR22" s="7"/>
      <c r="LRS22" s="7"/>
      <c r="LRT22" s="7"/>
      <c r="LRU22" s="7"/>
      <c r="LRV22" s="7"/>
      <c r="LRW22" s="7"/>
      <c r="LRX22" s="7"/>
      <c r="LRY22" s="7"/>
      <c r="LRZ22" s="7"/>
      <c r="LSA22" s="7"/>
      <c r="LSB22" s="7"/>
      <c r="LSC22" s="7"/>
      <c r="LSD22" s="7"/>
      <c r="LSE22" s="7"/>
      <c r="LSF22" s="7"/>
      <c r="LSG22" s="7"/>
      <c r="LSH22" s="7"/>
      <c r="LSI22" s="7"/>
      <c r="LSJ22" s="7"/>
      <c r="LSK22" s="7"/>
      <c r="LSL22" s="7"/>
      <c r="LSM22" s="7"/>
      <c r="LSN22" s="7"/>
      <c r="LSO22" s="7"/>
      <c r="LSP22" s="7"/>
      <c r="LSQ22" s="7"/>
      <c r="LSR22" s="7"/>
      <c r="LSS22" s="7"/>
      <c r="LST22" s="7"/>
      <c r="LSU22" s="7"/>
      <c r="LSV22" s="7"/>
      <c r="LSW22" s="7"/>
      <c r="LSX22" s="7"/>
      <c r="LSY22" s="7"/>
      <c r="LSZ22" s="7"/>
      <c r="LTA22" s="7"/>
      <c r="LTB22" s="7"/>
      <c r="LTC22" s="7"/>
      <c r="LTD22" s="7"/>
      <c r="LTE22" s="7"/>
      <c r="LTF22" s="7"/>
      <c r="LTG22" s="7"/>
      <c r="LTH22" s="7"/>
      <c r="LTI22" s="7"/>
      <c r="LTJ22" s="7"/>
      <c r="LTK22" s="7"/>
      <c r="LTL22" s="7"/>
      <c r="LTM22" s="7"/>
      <c r="LTN22" s="7"/>
      <c r="LTO22" s="7"/>
      <c r="LTP22" s="7"/>
      <c r="LTQ22" s="7"/>
      <c r="LTR22" s="7"/>
      <c r="LTS22" s="7"/>
      <c r="LTT22" s="7"/>
      <c r="LTU22" s="7"/>
      <c r="LTV22" s="7"/>
      <c r="LTW22" s="7"/>
      <c r="LTX22" s="7"/>
      <c r="LTY22" s="7"/>
      <c r="LTZ22" s="7"/>
      <c r="LUA22" s="7"/>
      <c r="LUB22" s="7"/>
      <c r="LUC22" s="7"/>
      <c r="LUD22" s="7"/>
      <c r="LUE22" s="7"/>
      <c r="LUF22" s="7"/>
      <c r="LUG22" s="7"/>
      <c r="LUH22" s="7"/>
      <c r="LUI22" s="7"/>
      <c r="LUJ22" s="7"/>
      <c r="LUK22" s="7"/>
      <c r="LUL22" s="7"/>
      <c r="LUM22" s="7"/>
      <c r="LUN22" s="7"/>
      <c r="LUO22" s="7"/>
      <c r="LUP22" s="7"/>
      <c r="LUQ22" s="7"/>
      <c r="LUR22" s="7"/>
      <c r="LUS22" s="7"/>
      <c r="LUT22" s="7"/>
      <c r="LUU22" s="7"/>
      <c r="LUV22" s="7"/>
      <c r="LUW22" s="7"/>
      <c r="LUX22" s="7"/>
      <c r="LUY22" s="7"/>
      <c r="LUZ22" s="7"/>
      <c r="LVA22" s="7"/>
      <c r="LVB22" s="7"/>
      <c r="LVC22" s="7"/>
      <c r="LVD22" s="7"/>
      <c r="LVE22" s="7"/>
      <c r="LVF22" s="7"/>
      <c r="LVG22" s="7"/>
      <c r="LVH22" s="7"/>
      <c r="LVI22" s="7"/>
      <c r="LVJ22" s="7"/>
      <c r="LVK22" s="7"/>
      <c r="LVL22" s="7"/>
      <c r="LVM22" s="7"/>
      <c r="LVN22" s="7"/>
      <c r="LVO22" s="7"/>
      <c r="LVP22" s="7"/>
      <c r="LVQ22" s="7"/>
      <c r="LVR22" s="7"/>
      <c r="LVS22" s="7"/>
      <c r="LVT22" s="7"/>
      <c r="LVU22" s="7"/>
      <c r="LVV22" s="7"/>
      <c r="LVW22" s="7"/>
      <c r="LVX22" s="7"/>
      <c r="LVY22" s="7"/>
      <c r="LVZ22" s="7"/>
      <c r="LWA22" s="7"/>
      <c r="LWB22" s="7"/>
      <c r="LWC22" s="7"/>
      <c r="LWD22" s="7"/>
      <c r="LWE22" s="7"/>
      <c r="LWF22" s="7"/>
      <c r="LWG22" s="7"/>
      <c r="LWH22" s="7"/>
      <c r="LWI22" s="7"/>
      <c r="LWJ22" s="7"/>
      <c r="LWK22" s="7"/>
      <c r="LWL22" s="7"/>
      <c r="LWM22" s="7"/>
      <c r="LWN22" s="7"/>
      <c r="LWO22" s="7"/>
      <c r="LWP22" s="7"/>
      <c r="LWQ22" s="7"/>
      <c r="LWR22" s="7"/>
      <c r="LWS22" s="7"/>
      <c r="LWT22" s="7"/>
      <c r="LWU22" s="7"/>
      <c r="LWV22" s="7"/>
      <c r="LWW22" s="7"/>
      <c r="LWX22" s="7"/>
      <c r="LWY22" s="7"/>
      <c r="LWZ22" s="7"/>
      <c r="LXA22" s="7"/>
      <c r="LXB22" s="7"/>
      <c r="LXC22" s="7"/>
      <c r="LXD22" s="7"/>
      <c r="LXE22" s="7"/>
      <c r="LXF22" s="7"/>
      <c r="LXG22" s="7"/>
      <c r="LXH22" s="7"/>
      <c r="LXI22" s="7"/>
      <c r="LXJ22" s="7"/>
      <c r="LXK22" s="7"/>
      <c r="LXL22" s="7"/>
      <c r="LXM22" s="7"/>
      <c r="LXN22" s="7"/>
      <c r="LXO22" s="7"/>
      <c r="LXP22" s="7"/>
      <c r="LXQ22" s="7"/>
      <c r="LXR22" s="7"/>
      <c r="LXS22" s="7"/>
      <c r="LXT22" s="7"/>
      <c r="LXU22" s="7"/>
      <c r="LXV22" s="7"/>
      <c r="LXW22" s="7"/>
      <c r="LXX22" s="7"/>
      <c r="LXY22" s="7"/>
      <c r="LXZ22" s="7"/>
      <c r="LYA22" s="7"/>
      <c r="LYB22" s="7"/>
      <c r="LYC22" s="7"/>
      <c r="LYD22" s="7"/>
      <c r="LYE22" s="7"/>
      <c r="LYF22" s="7"/>
      <c r="LYG22" s="7"/>
      <c r="LYH22" s="7"/>
      <c r="LYI22" s="7"/>
      <c r="LYJ22" s="7"/>
      <c r="LYK22" s="7"/>
      <c r="LYL22" s="7"/>
      <c r="LYM22" s="7"/>
      <c r="LYN22" s="7"/>
      <c r="LYO22" s="7"/>
      <c r="LYP22" s="7"/>
      <c r="LYQ22" s="7"/>
      <c r="LYR22" s="7"/>
      <c r="LYS22" s="7"/>
      <c r="LYT22" s="7"/>
      <c r="LYU22" s="7"/>
      <c r="LYV22" s="7"/>
      <c r="LYW22" s="7"/>
      <c r="LYX22" s="7"/>
      <c r="LYY22" s="7"/>
      <c r="LYZ22" s="7"/>
      <c r="LZA22" s="7"/>
      <c r="LZB22" s="7"/>
      <c r="LZC22" s="7"/>
      <c r="LZD22" s="7"/>
      <c r="LZE22" s="7"/>
      <c r="LZF22" s="7"/>
      <c r="LZG22" s="7"/>
      <c r="LZH22" s="7"/>
      <c r="LZI22" s="7"/>
      <c r="LZJ22" s="7"/>
      <c r="LZK22" s="7"/>
      <c r="LZL22" s="7"/>
      <c r="LZM22" s="7"/>
      <c r="LZN22" s="7"/>
      <c r="LZO22" s="7"/>
      <c r="LZP22" s="7"/>
      <c r="LZQ22" s="7"/>
      <c r="LZR22" s="7"/>
      <c r="LZS22" s="7"/>
      <c r="LZT22" s="7"/>
      <c r="LZU22" s="7"/>
      <c r="LZV22" s="7"/>
      <c r="LZW22" s="7"/>
      <c r="LZX22" s="7"/>
      <c r="LZY22" s="7"/>
      <c r="LZZ22" s="7"/>
      <c r="MAA22" s="7"/>
      <c r="MAB22" s="7"/>
      <c r="MAC22" s="7"/>
      <c r="MAD22" s="7"/>
      <c r="MAE22" s="7"/>
      <c r="MAF22" s="7"/>
      <c r="MAG22" s="7"/>
      <c r="MAH22" s="7"/>
      <c r="MAI22" s="7"/>
      <c r="MAJ22" s="7"/>
      <c r="MAK22" s="7"/>
      <c r="MAL22" s="7"/>
      <c r="MAM22" s="7"/>
      <c r="MAN22" s="7"/>
      <c r="MAO22" s="7"/>
      <c r="MAP22" s="7"/>
      <c r="MAQ22" s="7"/>
      <c r="MAR22" s="7"/>
      <c r="MAS22" s="7"/>
      <c r="MAT22" s="7"/>
      <c r="MAU22" s="7"/>
      <c r="MAV22" s="7"/>
      <c r="MAW22" s="7"/>
      <c r="MAX22" s="7"/>
      <c r="MAY22" s="7"/>
      <c r="MAZ22" s="7"/>
      <c r="MBA22" s="7"/>
      <c r="MBB22" s="7"/>
      <c r="MBC22" s="7"/>
      <c r="MBD22" s="7"/>
      <c r="MBE22" s="7"/>
      <c r="MBF22" s="7"/>
      <c r="MBG22" s="7"/>
      <c r="MBH22" s="7"/>
      <c r="MBI22" s="7"/>
      <c r="MBJ22" s="7"/>
      <c r="MBK22" s="7"/>
      <c r="MBL22" s="7"/>
      <c r="MBM22" s="7"/>
      <c r="MBN22" s="7"/>
      <c r="MBO22" s="7"/>
      <c r="MBP22" s="7"/>
      <c r="MBQ22" s="7"/>
      <c r="MBR22" s="7"/>
      <c r="MBS22" s="7"/>
      <c r="MBT22" s="7"/>
      <c r="MBU22" s="7"/>
      <c r="MBV22" s="7"/>
      <c r="MBW22" s="7"/>
      <c r="MBX22" s="7"/>
      <c r="MBY22" s="7"/>
      <c r="MBZ22" s="7"/>
      <c r="MCA22" s="7"/>
      <c r="MCB22" s="7"/>
      <c r="MCC22" s="7"/>
      <c r="MCD22" s="7"/>
      <c r="MCE22" s="7"/>
      <c r="MCF22" s="7"/>
      <c r="MCG22" s="7"/>
      <c r="MCH22" s="7"/>
      <c r="MCI22" s="7"/>
      <c r="MCJ22" s="7"/>
      <c r="MCK22" s="7"/>
      <c r="MCL22" s="7"/>
      <c r="MCM22" s="7"/>
      <c r="MCN22" s="7"/>
      <c r="MCO22" s="7"/>
      <c r="MCP22" s="7"/>
      <c r="MCQ22" s="7"/>
      <c r="MCR22" s="7"/>
      <c r="MCS22" s="7"/>
      <c r="MCT22" s="7"/>
      <c r="MCU22" s="7"/>
      <c r="MCV22" s="7"/>
      <c r="MCW22" s="7"/>
      <c r="MCX22" s="7"/>
      <c r="MCY22" s="7"/>
      <c r="MCZ22" s="7"/>
      <c r="MDA22" s="7"/>
      <c r="MDB22" s="7"/>
      <c r="MDC22" s="7"/>
      <c r="MDD22" s="7"/>
      <c r="MDE22" s="7"/>
      <c r="MDF22" s="7"/>
      <c r="MDG22" s="7"/>
      <c r="MDH22" s="7"/>
      <c r="MDI22" s="7"/>
      <c r="MDJ22" s="7"/>
      <c r="MDK22" s="7"/>
      <c r="MDL22" s="7"/>
      <c r="MDM22" s="7"/>
      <c r="MDN22" s="7"/>
      <c r="MDO22" s="7"/>
      <c r="MDP22" s="7"/>
      <c r="MDQ22" s="7"/>
      <c r="MDR22" s="7"/>
      <c r="MDS22" s="7"/>
      <c r="MDT22" s="7"/>
      <c r="MDU22" s="7"/>
      <c r="MDV22" s="7"/>
      <c r="MDW22" s="7"/>
      <c r="MDX22" s="7"/>
      <c r="MDY22" s="7"/>
      <c r="MDZ22" s="7"/>
      <c r="MEA22" s="7"/>
      <c r="MEB22" s="7"/>
      <c r="MEC22" s="7"/>
      <c r="MED22" s="7"/>
      <c r="MEE22" s="7"/>
      <c r="MEF22" s="7"/>
      <c r="MEG22" s="7"/>
      <c r="MEH22" s="7"/>
      <c r="MEI22" s="7"/>
      <c r="MEJ22" s="7"/>
      <c r="MEK22" s="7"/>
      <c r="MEL22" s="7"/>
      <c r="MEM22" s="7"/>
      <c r="MEN22" s="7"/>
      <c r="MEO22" s="7"/>
      <c r="MEP22" s="7"/>
      <c r="MEQ22" s="7"/>
      <c r="MER22" s="7"/>
      <c r="MES22" s="7"/>
      <c r="MET22" s="7"/>
      <c r="MEU22" s="7"/>
      <c r="MEV22" s="7"/>
      <c r="MEW22" s="7"/>
      <c r="MEX22" s="7"/>
      <c r="MEY22" s="7"/>
      <c r="MEZ22" s="7"/>
      <c r="MFA22" s="7"/>
      <c r="MFB22" s="7"/>
      <c r="MFC22" s="7"/>
      <c r="MFD22" s="7"/>
      <c r="MFE22" s="7"/>
      <c r="MFF22" s="7"/>
      <c r="MFG22" s="7"/>
      <c r="MFH22" s="7"/>
      <c r="MFI22" s="7"/>
      <c r="MFJ22" s="7"/>
      <c r="MFK22" s="7"/>
      <c r="MFL22" s="7"/>
      <c r="MFM22" s="7"/>
      <c r="MFN22" s="7"/>
      <c r="MFO22" s="7"/>
      <c r="MFP22" s="7"/>
      <c r="MFQ22" s="7"/>
      <c r="MFR22" s="7"/>
      <c r="MFS22" s="7"/>
      <c r="MFT22" s="7"/>
      <c r="MFU22" s="7"/>
      <c r="MFV22" s="7"/>
      <c r="MFW22" s="7"/>
      <c r="MFX22" s="7"/>
      <c r="MFY22" s="7"/>
      <c r="MFZ22" s="7"/>
      <c r="MGA22" s="7"/>
      <c r="MGB22" s="7"/>
      <c r="MGC22" s="7"/>
      <c r="MGD22" s="7"/>
      <c r="MGE22" s="7"/>
      <c r="MGF22" s="7"/>
      <c r="MGG22" s="7"/>
      <c r="MGH22" s="7"/>
      <c r="MGI22" s="7"/>
      <c r="MGJ22" s="7"/>
      <c r="MGK22" s="7"/>
      <c r="MGL22" s="7"/>
      <c r="MGM22" s="7"/>
      <c r="MGN22" s="7"/>
      <c r="MGO22" s="7"/>
      <c r="MGP22" s="7"/>
      <c r="MGQ22" s="7"/>
      <c r="MGR22" s="7"/>
      <c r="MGS22" s="7"/>
      <c r="MGT22" s="7"/>
      <c r="MGU22" s="7"/>
      <c r="MGV22" s="7"/>
      <c r="MGW22" s="7"/>
      <c r="MGX22" s="7"/>
      <c r="MGY22" s="7"/>
      <c r="MGZ22" s="7"/>
      <c r="MHA22" s="7"/>
      <c r="MHB22" s="7"/>
      <c r="MHC22" s="7"/>
      <c r="MHD22" s="7"/>
      <c r="MHE22" s="7"/>
      <c r="MHF22" s="7"/>
      <c r="MHG22" s="7"/>
      <c r="MHH22" s="7"/>
      <c r="MHI22" s="7"/>
      <c r="MHJ22" s="7"/>
      <c r="MHK22" s="7"/>
      <c r="MHL22" s="7"/>
      <c r="MHM22" s="7"/>
      <c r="MHN22" s="7"/>
      <c r="MHO22" s="7"/>
      <c r="MHP22" s="7"/>
      <c r="MHQ22" s="7"/>
      <c r="MHR22" s="7"/>
      <c r="MHS22" s="7"/>
      <c r="MHT22" s="7"/>
      <c r="MHU22" s="7"/>
      <c r="MHV22" s="7"/>
      <c r="MHW22" s="7"/>
      <c r="MHX22" s="7"/>
      <c r="MHY22" s="7"/>
      <c r="MHZ22" s="7"/>
      <c r="MIA22" s="7"/>
      <c r="MIB22" s="7"/>
      <c r="MIC22" s="7"/>
      <c r="MID22" s="7"/>
      <c r="MIE22" s="7"/>
      <c r="MIF22" s="7"/>
      <c r="MIG22" s="7"/>
      <c r="MIH22" s="7"/>
      <c r="MII22" s="7"/>
      <c r="MIJ22" s="7"/>
      <c r="MIK22" s="7"/>
      <c r="MIL22" s="7"/>
      <c r="MIM22" s="7"/>
      <c r="MIN22" s="7"/>
      <c r="MIO22" s="7"/>
      <c r="MIP22" s="7"/>
      <c r="MIQ22" s="7"/>
      <c r="MIR22" s="7"/>
      <c r="MIS22" s="7"/>
      <c r="MIT22" s="7"/>
      <c r="MIU22" s="7"/>
      <c r="MIV22" s="7"/>
      <c r="MIW22" s="7"/>
      <c r="MIX22" s="7"/>
      <c r="MIY22" s="7"/>
      <c r="MIZ22" s="7"/>
      <c r="MJA22" s="7"/>
      <c r="MJB22" s="7"/>
      <c r="MJC22" s="7"/>
      <c r="MJD22" s="7"/>
      <c r="MJE22" s="7"/>
      <c r="MJF22" s="7"/>
      <c r="MJG22" s="7"/>
      <c r="MJH22" s="7"/>
      <c r="MJI22" s="7"/>
      <c r="MJJ22" s="7"/>
      <c r="MJK22" s="7"/>
      <c r="MJL22" s="7"/>
      <c r="MJM22" s="7"/>
      <c r="MJN22" s="7"/>
      <c r="MJO22" s="7"/>
      <c r="MJP22" s="7"/>
      <c r="MJQ22" s="7"/>
      <c r="MJR22" s="7"/>
      <c r="MJS22" s="7"/>
      <c r="MJT22" s="7"/>
      <c r="MJU22" s="7"/>
      <c r="MJV22" s="7"/>
      <c r="MJW22" s="7"/>
      <c r="MJX22" s="7"/>
      <c r="MJY22" s="7"/>
      <c r="MJZ22" s="7"/>
      <c r="MKA22" s="7"/>
      <c r="MKB22" s="7"/>
      <c r="MKC22" s="7"/>
      <c r="MKD22" s="7"/>
      <c r="MKE22" s="7"/>
      <c r="MKF22" s="7"/>
      <c r="MKG22" s="7"/>
      <c r="MKH22" s="7"/>
      <c r="MKI22" s="7"/>
      <c r="MKJ22" s="7"/>
      <c r="MKK22" s="7"/>
      <c r="MKL22" s="7"/>
      <c r="MKM22" s="7"/>
      <c r="MKN22" s="7"/>
      <c r="MKO22" s="7"/>
      <c r="MKP22" s="7"/>
      <c r="MKQ22" s="7"/>
      <c r="MKR22" s="7"/>
      <c r="MKS22" s="7"/>
      <c r="MKT22" s="7"/>
      <c r="MKU22" s="7"/>
      <c r="MKV22" s="7"/>
      <c r="MKW22" s="7"/>
      <c r="MKX22" s="7"/>
      <c r="MKY22" s="7"/>
      <c r="MKZ22" s="7"/>
      <c r="MLA22" s="7"/>
      <c r="MLB22" s="7"/>
      <c r="MLC22" s="7"/>
      <c r="MLD22" s="7"/>
      <c r="MLE22" s="7"/>
      <c r="MLF22" s="7"/>
      <c r="MLG22" s="7"/>
      <c r="MLH22" s="7"/>
      <c r="MLI22" s="7"/>
      <c r="MLJ22" s="7"/>
      <c r="MLK22" s="7"/>
      <c r="MLL22" s="7"/>
      <c r="MLM22" s="7"/>
      <c r="MLN22" s="7"/>
      <c r="MLO22" s="7"/>
      <c r="MLP22" s="7"/>
      <c r="MLQ22" s="7"/>
      <c r="MLR22" s="7"/>
      <c r="MLS22" s="7"/>
      <c r="MLT22" s="7"/>
      <c r="MLU22" s="7"/>
      <c r="MLV22" s="7"/>
      <c r="MLW22" s="7"/>
      <c r="MLX22" s="7"/>
      <c r="MLY22" s="7"/>
      <c r="MLZ22" s="7"/>
      <c r="MMA22" s="7"/>
      <c r="MMB22" s="7"/>
      <c r="MMC22" s="7"/>
      <c r="MMD22" s="7"/>
      <c r="MME22" s="7"/>
      <c r="MMF22" s="7"/>
      <c r="MMG22" s="7"/>
      <c r="MMH22" s="7"/>
      <c r="MMI22" s="7"/>
      <c r="MMJ22" s="7"/>
      <c r="MMK22" s="7"/>
      <c r="MML22" s="7"/>
      <c r="MMM22" s="7"/>
      <c r="MMN22" s="7"/>
      <c r="MMO22" s="7"/>
      <c r="MMP22" s="7"/>
      <c r="MMQ22" s="7"/>
      <c r="MMR22" s="7"/>
      <c r="MMS22" s="7"/>
      <c r="MMT22" s="7"/>
      <c r="MMU22" s="7"/>
      <c r="MMV22" s="7"/>
      <c r="MMW22" s="7"/>
      <c r="MMX22" s="7"/>
      <c r="MMY22" s="7"/>
      <c r="MMZ22" s="7"/>
      <c r="MNA22" s="7"/>
      <c r="MNB22" s="7"/>
      <c r="MNC22" s="7"/>
      <c r="MND22" s="7"/>
      <c r="MNE22" s="7"/>
      <c r="MNF22" s="7"/>
      <c r="MNG22" s="7"/>
      <c r="MNH22" s="7"/>
      <c r="MNI22" s="7"/>
      <c r="MNJ22" s="7"/>
      <c r="MNK22" s="7"/>
      <c r="MNL22" s="7"/>
      <c r="MNM22" s="7"/>
      <c r="MNN22" s="7"/>
      <c r="MNO22" s="7"/>
      <c r="MNP22" s="7"/>
      <c r="MNQ22" s="7"/>
      <c r="MNR22" s="7"/>
      <c r="MNS22" s="7"/>
      <c r="MNT22" s="7"/>
      <c r="MNU22" s="7"/>
      <c r="MNV22" s="7"/>
      <c r="MNW22" s="7"/>
      <c r="MNX22" s="7"/>
      <c r="MNY22" s="7"/>
      <c r="MNZ22" s="7"/>
      <c r="MOA22" s="7"/>
      <c r="MOB22" s="7"/>
      <c r="MOC22" s="7"/>
      <c r="MOD22" s="7"/>
      <c r="MOE22" s="7"/>
      <c r="MOF22" s="7"/>
      <c r="MOG22" s="7"/>
      <c r="MOH22" s="7"/>
      <c r="MOI22" s="7"/>
      <c r="MOJ22" s="7"/>
      <c r="MOK22" s="7"/>
      <c r="MOL22" s="7"/>
      <c r="MOM22" s="7"/>
      <c r="MON22" s="7"/>
      <c r="MOO22" s="7"/>
      <c r="MOP22" s="7"/>
      <c r="MOQ22" s="7"/>
      <c r="MOR22" s="7"/>
      <c r="MOS22" s="7"/>
      <c r="MOT22" s="7"/>
      <c r="MOU22" s="7"/>
      <c r="MOV22" s="7"/>
      <c r="MOW22" s="7"/>
      <c r="MOX22" s="7"/>
      <c r="MOY22" s="7"/>
      <c r="MOZ22" s="7"/>
      <c r="MPA22" s="7"/>
      <c r="MPB22" s="7"/>
      <c r="MPC22" s="7"/>
      <c r="MPD22" s="7"/>
      <c r="MPE22" s="7"/>
      <c r="MPF22" s="7"/>
      <c r="MPG22" s="7"/>
      <c r="MPH22" s="7"/>
      <c r="MPI22" s="7"/>
      <c r="MPJ22" s="7"/>
      <c r="MPK22" s="7"/>
      <c r="MPL22" s="7"/>
      <c r="MPM22" s="7"/>
      <c r="MPN22" s="7"/>
      <c r="MPO22" s="7"/>
      <c r="MPP22" s="7"/>
      <c r="MPQ22" s="7"/>
      <c r="MPR22" s="7"/>
      <c r="MPS22" s="7"/>
      <c r="MPT22" s="7"/>
      <c r="MPU22" s="7"/>
      <c r="MPV22" s="7"/>
      <c r="MPW22" s="7"/>
      <c r="MPX22" s="7"/>
      <c r="MPY22" s="7"/>
      <c r="MPZ22" s="7"/>
      <c r="MQA22" s="7"/>
      <c r="MQB22" s="7"/>
      <c r="MQC22" s="7"/>
      <c r="MQD22" s="7"/>
      <c r="MQE22" s="7"/>
      <c r="MQF22" s="7"/>
      <c r="MQG22" s="7"/>
      <c r="MQH22" s="7"/>
      <c r="MQI22" s="7"/>
      <c r="MQJ22" s="7"/>
      <c r="MQK22" s="7"/>
      <c r="MQL22" s="7"/>
      <c r="MQM22" s="7"/>
      <c r="MQN22" s="7"/>
      <c r="MQO22" s="7"/>
      <c r="MQP22" s="7"/>
      <c r="MQQ22" s="7"/>
      <c r="MQR22" s="7"/>
      <c r="MQS22" s="7"/>
      <c r="MQT22" s="7"/>
      <c r="MQU22" s="7"/>
      <c r="MQV22" s="7"/>
      <c r="MQW22" s="7"/>
      <c r="MQX22" s="7"/>
      <c r="MQY22" s="7"/>
      <c r="MQZ22" s="7"/>
      <c r="MRA22" s="7"/>
      <c r="MRB22" s="7"/>
      <c r="MRC22" s="7"/>
      <c r="MRD22" s="7"/>
      <c r="MRE22" s="7"/>
      <c r="MRF22" s="7"/>
      <c r="MRG22" s="7"/>
      <c r="MRH22" s="7"/>
      <c r="MRI22" s="7"/>
      <c r="MRJ22" s="7"/>
      <c r="MRK22" s="7"/>
      <c r="MRL22" s="7"/>
      <c r="MRM22" s="7"/>
      <c r="MRN22" s="7"/>
      <c r="MRO22" s="7"/>
      <c r="MRP22" s="7"/>
      <c r="MRQ22" s="7"/>
      <c r="MRR22" s="7"/>
      <c r="MRS22" s="7"/>
      <c r="MRT22" s="7"/>
      <c r="MRU22" s="7"/>
      <c r="MRV22" s="7"/>
      <c r="MRW22" s="7"/>
      <c r="MRX22" s="7"/>
      <c r="MRY22" s="7"/>
      <c r="MRZ22" s="7"/>
      <c r="MSA22" s="7"/>
      <c r="MSB22" s="7"/>
      <c r="MSC22" s="7"/>
      <c r="MSD22" s="7"/>
      <c r="MSE22" s="7"/>
      <c r="MSF22" s="7"/>
      <c r="MSG22" s="7"/>
      <c r="MSH22" s="7"/>
      <c r="MSI22" s="7"/>
      <c r="MSJ22" s="7"/>
      <c r="MSK22" s="7"/>
      <c r="MSL22" s="7"/>
      <c r="MSM22" s="7"/>
      <c r="MSN22" s="7"/>
      <c r="MSO22" s="7"/>
      <c r="MSP22" s="7"/>
      <c r="MSQ22" s="7"/>
      <c r="MSR22" s="7"/>
      <c r="MSS22" s="7"/>
      <c r="MST22" s="7"/>
      <c r="MSU22" s="7"/>
      <c r="MSV22" s="7"/>
      <c r="MSW22" s="7"/>
      <c r="MSX22" s="7"/>
      <c r="MSY22" s="7"/>
      <c r="MSZ22" s="7"/>
      <c r="MTA22" s="7"/>
      <c r="MTB22" s="7"/>
      <c r="MTC22" s="7"/>
      <c r="MTD22" s="7"/>
      <c r="MTE22" s="7"/>
      <c r="MTF22" s="7"/>
      <c r="MTG22" s="7"/>
      <c r="MTH22" s="7"/>
      <c r="MTI22" s="7"/>
      <c r="MTJ22" s="7"/>
      <c r="MTK22" s="7"/>
      <c r="MTL22" s="7"/>
      <c r="MTM22" s="7"/>
      <c r="MTN22" s="7"/>
      <c r="MTO22" s="7"/>
      <c r="MTP22" s="7"/>
      <c r="MTQ22" s="7"/>
      <c r="MTR22" s="7"/>
      <c r="MTS22" s="7"/>
      <c r="MTT22" s="7"/>
      <c r="MTU22" s="7"/>
      <c r="MTV22" s="7"/>
      <c r="MTW22" s="7"/>
      <c r="MTX22" s="7"/>
      <c r="MTY22" s="7"/>
      <c r="MTZ22" s="7"/>
      <c r="MUA22" s="7"/>
      <c r="MUB22" s="7"/>
      <c r="MUC22" s="7"/>
      <c r="MUD22" s="7"/>
      <c r="MUE22" s="7"/>
      <c r="MUF22" s="7"/>
      <c r="MUG22" s="7"/>
      <c r="MUH22" s="7"/>
      <c r="MUI22" s="7"/>
      <c r="MUJ22" s="7"/>
      <c r="MUK22" s="7"/>
      <c r="MUL22" s="7"/>
      <c r="MUM22" s="7"/>
      <c r="MUN22" s="7"/>
      <c r="MUO22" s="7"/>
      <c r="MUP22" s="7"/>
      <c r="MUQ22" s="7"/>
      <c r="MUR22" s="7"/>
      <c r="MUS22" s="7"/>
      <c r="MUT22" s="7"/>
      <c r="MUU22" s="7"/>
      <c r="MUV22" s="7"/>
      <c r="MUW22" s="7"/>
      <c r="MUX22" s="7"/>
      <c r="MUY22" s="7"/>
      <c r="MUZ22" s="7"/>
      <c r="MVA22" s="7"/>
      <c r="MVB22" s="7"/>
      <c r="MVC22" s="7"/>
      <c r="MVD22" s="7"/>
      <c r="MVE22" s="7"/>
      <c r="MVF22" s="7"/>
      <c r="MVG22" s="7"/>
      <c r="MVH22" s="7"/>
      <c r="MVI22" s="7"/>
      <c r="MVJ22" s="7"/>
      <c r="MVK22" s="7"/>
      <c r="MVL22" s="7"/>
      <c r="MVM22" s="7"/>
      <c r="MVN22" s="7"/>
      <c r="MVO22" s="7"/>
      <c r="MVP22" s="7"/>
      <c r="MVQ22" s="7"/>
      <c r="MVR22" s="7"/>
      <c r="MVS22" s="7"/>
      <c r="MVT22" s="7"/>
      <c r="MVU22" s="7"/>
      <c r="MVV22" s="7"/>
      <c r="MVW22" s="7"/>
      <c r="MVX22" s="7"/>
      <c r="MVY22" s="7"/>
      <c r="MVZ22" s="7"/>
      <c r="MWA22" s="7"/>
      <c r="MWB22" s="7"/>
      <c r="MWC22" s="7"/>
      <c r="MWD22" s="7"/>
      <c r="MWE22" s="7"/>
      <c r="MWF22" s="7"/>
      <c r="MWG22" s="7"/>
      <c r="MWH22" s="7"/>
      <c r="MWI22" s="7"/>
      <c r="MWJ22" s="7"/>
      <c r="MWK22" s="7"/>
      <c r="MWL22" s="7"/>
      <c r="MWM22" s="7"/>
      <c r="MWN22" s="7"/>
      <c r="MWO22" s="7"/>
      <c r="MWP22" s="7"/>
      <c r="MWQ22" s="7"/>
      <c r="MWR22" s="7"/>
      <c r="MWS22" s="7"/>
      <c r="MWT22" s="7"/>
      <c r="MWU22" s="7"/>
      <c r="MWV22" s="7"/>
      <c r="MWW22" s="7"/>
      <c r="MWX22" s="7"/>
      <c r="MWY22" s="7"/>
      <c r="MWZ22" s="7"/>
      <c r="MXA22" s="7"/>
      <c r="MXB22" s="7"/>
      <c r="MXC22" s="7"/>
      <c r="MXD22" s="7"/>
      <c r="MXE22" s="7"/>
      <c r="MXF22" s="7"/>
      <c r="MXG22" s="7"/>
      <c r="MXH22" s="7"/>
      <c r="MXI22" s="7"/>
      <c r="MXJ22" s="7"/>
      <c r="MXK22" s="7"/>
      <c r="MXL22" s="7"/>
      <c r="MXM22" s="7"/>
      <c r="MXN22" s="7"/>
      <c r="MXO22" s="7"/>
      <c r="MXP22" s="7"/>
      <c r="MXQ22" s="7"/>
      <c r="MXR22" s="7"/>
      <c r="MXS22" s="7"/>
      <c r="MXT22" s="7"/>
      <c r="MXU22" s="7"/>
      <c r="MXV22" s="7"/>
      <c r="MXW22" s="7"/>
      <c r="MXX22" s="7"/>
      <c r="MXY22" s="7"/>
      <c r="MXZ22" s="7"/>
      <c r="MYA22" s="7"/>
      <c r="MYB22" s="7"/>
      <c r="MYC22" s="7"/>
      <c r="MYD22" s="7"/>
      <c r="MYE22" s="7"/>
      <c r="MYF22" s="7"/>
      <c r="MYG22" s="7"/>
      <c r="MYH22" s="7"/>
      <c r="MYI22" s="7"/>
      <c r="MYJ22" s="7"/>
      <c r="MYK22" s="7"/>
      <c r="MYL22" s="7"/>
      <c r="MYM22" s="7"/>
      <c r="MYN22" s="7"/>
      <c r="MYO22" s="7"/>
      <c r="MYP22" s="7"/>
      <c r="MYQ22" s="7"/>
      <c r="MYR22" s="7"/>
      <c r="MYS22" s="7"/>
      <c r="MYT22" s="7"/>
      <c r="MYU22" s="7"/>
      <c r="MYV22" s="7"/>
      <c r="MYW22" s="7"/>
      <c r="MYX22" s="7"/>
      <c r="MYY22" s="7"/>
      <c r="MYZ22" s="7"/>
      <c r="MZA22" s="7"/>
      <c r="MZB22" s="7"/>
      <c r="MZC22" s="7"/>
      <c r="MZD22" s="7"/>
      <c r="MZE22" s="7"/>
      <c r="MZF22" s="7"/>
      <c r="MZG22" s="7"/>
      <c r="MZH22" s="7"/>
      <c r="MZI22" s="7"/>
      <c r="MZJ22" s="7"/>
      <c r="MZK22" s="7"/>
      <c r="MZL22" s="7"/>
      <c r="MZM22" s="7"/>
      <c r="MZN22" s="7"/>
      <c r="MZO22" s="7"/>
      <c r="MZP22" s="7"/>
      <c r="MZQ22" s="7"/>
      <c r="MZR22" s="7"/>
      <c r="MZS22" s="7"/>
      <c r="MZT22" s="7"/>
      <c r="MZU22" s="7"/>
      <c r="MZV22" s="7"/>
      <c r="MZW22" s="7"/>
      <c r="MZX22" s="7"/>
      <c r="MZY22" s="7"/>
      <c r="MZZ22" s="7"/>
      <c r="NAA22" s="7"/>
      <c r="NAB22" s="7"/>
      <c r="NAC22" s="7"/>
      <c r="NAD22" s="7"/>
      <c r="NAE22" s="7"/>
      <c r="NAF22" s="7"/>
      <c r="NAG22" s="7"/>
      <c r="NAH22" s="7"/>
      <c r="NAI22" s="7"/>
      <c r="NAJ22" s="7"/>
      <c r="NAK22" s="7"/>
      <c r="NAL22" s="7"/>
      <c r="NAM22" s="7"/>
      <c r="NAN22" s="7"/>
      <c r="NAO22" s="7"/>
      <c r="NAP22" s="7"/>
      <c r="NAQ22" s="7"/>
      <c r="NAR22" s="7"/>
      <c r="NAS22" s="7"/>
      <c r="NAT22" s="7"/>
      <c r="NAU22" s="7"/>
      <c r="NAV22" s="7"/>
      <c r="NAW22" s="7"/>
      <c r="NAX22" s="7"/>
      <c r="NAY22" s="7"/>
      <c r="NAZ22" s="7"/>
      <c r="NBA22" s="7"/>
      <c r="NBB22" s="7"/>
      <c r="NBC22" s="7"/>
      <c r="NBD22" s="7"/>
      <c r="NBE22" s="7"/>
      <c r="NBF22" s="7"/>
      <c r="NBG22" s="7"/>
      <c r="NBH22" s="7"/>
      <c r="NBI22" s="7"/>
      <c r="NBJ22" s="7"/>
      <c r="NBK22" s="7"/>
      <c r="NBL22" s="7"/>
      <c r="NBM22" s="7"/>
      <c r="NBN22" s="7"/>
      <c r="NBO22" s="7"/>
      <c r="NBP22" s="7"/>
      <c r="NBQ22" s="7"/>
      <c r="NBR22" s="7"/>
      <c r="NBS22" s="7"/>
      <c r="NBT22" s="7"/>
      <c r="NBU22" s="7"/>
      <c r="NBV22" s="7"/>
      <c r="NBW22" s="7"/>
      <c r="NBX22" s="7"/>
      <c r="NBY22" s="7"/>
      <c r="NBZ22" s="7"/>
      <c r="NCA22" s="7"/>
      <c r="NCB22" s="7"/>
      <c r="NCC22" s="7"/>
      <c r="NCD22" s="7"/>
      <c r="NCE22" s="7"/>
      <c r="NCF22" s="7"/>
      <c r="NCG22" s="7"/>
      <c r="NCH22" s="7"/>
      <c r="NCI22" s="7"/>
      <c r="NCJ22" s="7"/>
      <c r="NCK22" s="7"/>
      <c r="NCL22" s="7"/>
      <c r="NCM22" s="7"/>
      <c r="NCN22" s="7"/>
      <c r="NCO22" s="7"/>
      <c r="NCP22" s="7"/>
      <c r="NCQ22" s="7"/>
      <c r="NCR22" s="7"/>
      <c r="NCS22" s="7"/>
      <c r="NCT22" s="7"/>
      <c r="NCU22" s="7"/>
      <c r="NCV22" s="7"/>
      <c r="NCW22" s="7"/>
      <c r="NCX22" s="7"/>
      <c r="NCY22" s="7"/>
      <c r="NCZ22" s="7"/>
      <c r="NDA22" s="7"/>
      <c r="NDB22" s="7"/>
      <c r="NDC22" s="7"/>
      <c r="NDD22" s="7"/>
      <c r="NDE22" s="7"/>
      <c r="NDF22" s="7"/>
      <c r="NDG22" s="7"/>
      <c r="NDH22" s="7"/>
      <c r="NDI22" s="7"/>
      <c r="NDJ22" s="7"/>
      <c r="NDK22" s="7"/>
      <c r="NDL22" s="7"/>
      <c r="NDM22" s="7"/>
      <c r="NDN22" s="7"/>
      <c r="NDO22" s="7"/>
      <c r="NDP22" s="7"/>
      <c r="NDQ22" s="7"/>
      <c r="NDR22" s="7"/>
      <c r="NDS22" s="7"/>
      <c r="NDT22" s="7"/>
      <c r="NDU22" s="7"/>
      <c r="NDV22" s="7"/>
      <c r="NDW22" s="7"/>
      <c r="NDX22" s="7"/>
      <c r="NDY22" s="7"/>
      <c r="NDZ22" s="7"/>
      <c r="NEA22" s="7"/>
      <c r="NEB22" s="7"/>
      <c r="NEC22" s="7"/>
      <c r="NED22" s="7"/>
      <c r="NEE22" s="7"/>
      <c r="NEF22" s="7"/>
      <c r="NEG22" s="7"/>
      <c r="NEH22" s="7"/>
      <c r="NEI22" s="7"/>
      <c r="NEJ22" s="7"/>
      <c r="NEK22" s="7"/>
      <c r="NEL22" s="7"/>
      <c r="NEM22" s="7"/>
      <c r="NEN22" s="7"/>
      <c r="NEO22" s="7"/>
      <c r="NEP22" s="7"/>
      <c r="NEQ22" s="7"/>
      <c r="NER22" s="7"/>
      <c r="NES22" s="7"/>
      <c r="NET22" s="7"/>
      <c r="NEU22" s="7"/>
      <c r="NEV22" s="7"/>
      <c r="NEW22" s="7"/>
      <c r="NEX22" s="7"/>
      <c r="NEY22" s="7"/>
      <c r="NEZ22" s="7"/>
      <c r="NFA22" s="7"/>
      <c r="NFB22" s="7"/>
      <c r="NFC22" s="7"/>
      <c r="NFD22" s="7"/>
      <c r="NFE22" s="7"/>
      <c r="NFF22" s="7"/>
      <c r="NFG22" s="7"/>
      <c r="NFH22" s="7"/>
      <c r="NFI22" s="7"/>
      <c r="NFJ22" s="7"/>
      <c r="NFK22" s="7"/>
      <c r="NFL22" s="7"/>
      <c r="NFM22" s="7"/>
      <c r="NFN22" s="7"/>
      <c r="NFO22" s="7"/>
      <c r="NFP22" s="7"/>
      <c r="NFQ22" s="7"/>
      <c r="NFR22" s="7"/>
      <c r="NFS22" s="7"/>
      <c r="NFT22" s="7"/>
      <c r="NFU22" s="7"/>
      <c r="NFV22" s="7"/>
      <c r="NFW22" s="7"/>
      <c r="NFX22" s="7"/>
      <c r="NFY22" s="7"/>
      <c r="NFZ22" s="7"/>
      <c r="NGA22" s="7"/>
      <c r="NGB22" s="7"/>
      <c r="NGC22" s="7"/>
      <c r="NGD22" s="7"/>
      <c r="NGE22" s="7"/>
      <c r="NGF22" s="7"/>
      <c r="NGG22" s="7"/>
      <c r="NGH22" s="7"/>
      <c r="NGI22" s="7"/>
      <c r="NGJ22" s="7"/>
      <c r="NGK22" s="7"/>
      <c r="NGL22" s="7"/>
      <c r="NGM22" s="7"/>
      <c r="NGN22" s="7"/>
      <c r="NGO22" s="7"/>
      <c r="NGP22" s="7"/>
      <c r="NGQ22" s="7"/>
      <c r="NGR22" s="7"/>
      <c r="NGS22" s="7"/>
      <c r="NGT22" s="7"/>
      <c r="NGU22" s="7"/>
      <c r="NGV22" s="7"/>
      <c r="NGW22" s="7"/>
      <c r="NGX22" s="7"/>
      <c r="NGY22" s="7"/>
      <c r="NGZ22" s="7"/>
      <c r="NHA22" s="7"/>
      <c r="NHB22" s="7"/>
      <c r="NHC22" s="7"/>
      <c r="NHD22" s="7"/>
      <c r="NHE22" s="7"/>
      <c r="NHF22" s="7"/>
      <c r="NHG22" s="7"/>
      <c r="NHH22" s="7"/>
      <c r="NHI22" s="7"/>
      <c r="NHJ22" s="7"/>
      <c r="NHK22" s="7"/>
      <c r="NHL22" s="7"/>
      <c r="NHM22" s="7"/>
      <c r="NHN22" s="7"/>
      <c r="NHO22" s="7"/>
      <c r="NHP22" s="7"/>
      <c r="NHQ22" s="7"/>
      <c r="NHR22" s="7"/>
      <c r="NHS22" s="7"/>
      <c r="NHT22" s="7"/>
      <c r="NHU22" s="7"/>
      <c r="NHV22" s="7"/>
      <c r="NHW22" s="7"/>
      <c r="NHX22" s="7"/>
      <c r="NHY22" s="7"/>
      <c r="NHZ22" s="7"/>
      <c r="NIA22" s="7"/>
      <c r="NIB22" s="7"/>
      <c r="NIC22" s="7"/>
      <c r="NID22" s="7"/>
      <c r="NIE22" s="7"/>
      <c r="NIF22" s="7"/>
      <c r="NIG22" s="7"/>
      <c r="NIH22" s="7"/>
      <c r="NII22" s="7"/>
      <c r="NIJ22" s="7"/>
      <c r="NIK22" s="7"/>
      <c r="NIL22" s="7"/>
      <c r="NIM22" s="7"/>
      <c r="NIN22" s="7"/>
      <c r="NIO22" s="7"/>
      <c r="NIP22" s="7"/>
      <c r="NIQ22" s="7"/>
      <c r="NIR22" s="7"/>
      <c r="NIS22" s="7"/>
      <c r="NIT22" s="7"/>
      <c r="NIU22" s="7"/>
      <c r="NIV22" s="7"/>
      <c r="NIW22" s="7"/>
      <c r="NIX22" s="7"/>
      <c r="NIY22" s="7"/>
      <c r="NIZ22" s="7"/>
      <c r="NJA22" s="7"/>
      <c r="NJB22" s="7"/>
      <c r="NJC22" s="7"/>
      <c r="NJD22" s="7"/>
      <c r="NJE22" s="7"/>
      <c r="NJF22" s="7"/>
      <c r="NJG22" s="7"/>
      <c r="NJH22" s="7"/>
      <c r="NJI22" s="7"/>
      <c r="NJJ22" s="7"/>
      <c r="NJK22" s="7"/>
      <c r="NJL22" s="7"/>
      <c r="NJM22" s="7"/>
      <c r="NJN22" s="7"/>
      <c r="NJO22" s="7"/>
      <c r="NJP22" s="7"/>
      <c r="NJQ22" s="7"/>
      <c r="NJR22" s="7"/>
      <c r="NJS22" s="7"/>
      <c r="NJT22" s="7"/>
      <c r="NJU22" s="7"/>
      <c r="NJV22" s="7"/>
      <c r="NJW22" s="7"/>
      <c r="NJX22" s="7"/>
      <c r="NJY22" s="7"/>
      <c r="NJZ22" s="7"/>
      <c r="NKA22" s="7"/>
      <c r="NKB22" s="7"/>
      <c r="NKC22" s="7"/>
      <c r="NKD22" s="7"/>
      <c r="NKE22" s="7"/>
      <c r="NKF22" s="7"/>
      <c r="NKG22" s="7"/>
      <c r="NKH22" s="7"/>
      <c r="NKI22" s="7"/>
      <c r="NKJ22" s="7"/>
      <c r="NKK22" s="7"/>
      <c r="NKL22" s="7"/>
      <c r="NKM22" s="7"/>
      <c r="NKN22" s="7"/>
      <c r="NKO22" s="7"/>
      <c r="NKP22" s="7"/>
      <c r="NKQ22" s="7"/>
      <c r="NKR22" s="7"/>
      <c r="NKS22" s="7"/>
      <c r="NKT22" s="7"/>
      <c r="NKU22" s="7"/>
      <c r="NKV22" s="7"/>
      <c r="NKW22" s="7"/>
      <c r="NKX22" s="7"/>
      <c r="NKY22" s="7"/>
      <c r="NKZ22" s="7"/>
      <c r="NLA22" s="7"/>
      <c r="NLB22" s="7"/>
      <c r="NLC22" s="7"/>
      <c r="NLD22" s="7"/>
      <c r="NLE22" s="7"/>
      <c r="NLF22" s="7"/>
      <c r="NLG22" s="7"/>
      <c r="NLH22" s="7"/>
      <c r="NLI22" s="7"/>
      <c r="NLJ22" s="7"/>
      <c r="NLK22" s="7"/>
      <c r="NLL22" s="7"/>
      <c r="NLM22" s="7"/>
      <c r="NLN22" s="7"/>
      <c r="NLO22" s="7"/>
      <c r="NLP22" s="7"/>
      <c r="NLQ22" s="7"/>
      <c r="NLR22" s="7"/>
      <c r="NLS22" s="7"/>
      <c r="NLT22" s="7"/>
      <c r="NLU22" s="7"/>
      <c r="NLV22" s="7"/>
      <c r="NLW22" s="7"/>
      <c r="NLX22" s="7"/>
      <c r="NLY22" s="7"/>
      <c r="NLZ22" s="7"/>
      <c r="NMA22" s="7"/>
      <c r="NMB22" s="7"/>
      <c r="NMC22" s="7"/>
      <c r="NMD22" s="7"/>
      <c r="NME22" s="7"/>
      <c r="NMF22" s="7"/>
      <c r="NMG22" s="7"/>
      <c r="NMH22" s="7"/>
      <c r="NMI22" s="7"/>
      <c r="NMJ22" s="7"/>
      <c r="NMK22" s="7"/>
      <c r="NML22" s="7"/>
      <c r="NMM22" s="7"/>
      <c r="NMN22" s="7"/>
      <c r="NMO22" s="7"/>
      <c r="NMP22" s="7"/>
      <c r="NMQ22" s="7"/>
      <c r="NMR22" s="7"/>
      <c r="NMS22" s="7"/>
      <c r="NMT22" s="7"/>
      <c r="NMU22" s="7"/>
      <c r="NMV22" s="7"/>
      <c r="NMW22" s="7"/>
      <c r="NMX22" s="7"/>
      <c r="NMY22" s="7"/>
      <c r="NMZ22" s="7"/>
      <c r="NNA22" s="7"/>
      <c r="NNB22" s="7"/>
      <c r="NNC22" s="7"/>
      <c r="NND22" s="7"/>
      <c r="NNE22" s="7"/>
      <c r="NNF22" s="7"/>
      <c r="NNG22" s="7"/>
      <c r="NNH22" s="7"/>
      <c r="NNI22" s="7"/>
      <c r="NNJ22" s="7"/>
      <c r="NNK22" s="7"/>
      <c r="NNL22" s="7"/>
      <c r="NNM22" s="7"/>
      <c r="NNN22" s="7"/>
      <c r="NNO22" s="7"/>
      <c r="NNP22" s="7"/>
      <c r="NNQ22" s="7"/>
      <c r="NNR22" s="7"/>
      <c r="NNS22" s="7"/>
      <c r="NNT22" s="7"/>
      <c r="NNU22" s="7"/>
      <c r="NNV22" s="7"/>
      <c r="NNW22" s="7"/>
      <c r="NNX22" s="7"/>
      <c r="NNY22" s="7"/>
      <c r="NNZ22" s="7"/>
      <c r="NOA22" s="7"/>
      <c r="NOB22" s="7"/>
      <c r="NOC22" s="7"/>
      <c r="NOD22" s="7"/>
      <c r="NOE22" s="7"/>
      <c r="NOF22" s="7"/>
      <c r="NOG22" s="7"/>
      <c r="NOH22" s="7"/>
      <c r="NOI22" s="7"/>
      <c r="NOJ22" s="7"/>
      <c r="NOK22" s="7"/>
      <c r="NOL22" s="7"/>
      <c r="NOM22" s="7"/>
      <c r="NON22" s="7"/>
      <c r="NOO22" s="7"/>
      <c r="NOP22" s="7"/>
      <c r="NOQ22" s="7"/>
      <c r="NOR22" s="7"/>
      <c r="NOS22" s="7"/>
      <c r="NOT22" s="7"/>
      <c r="NOU22" s="7"/>
      <c r="NOV22" s="7"/>
      <c r="NOW22" s="7"/>
      <c r="NOX22" s="7"/>
      <c r="NOY22" s="7"/>
      <c r="NOZ22" s="7"/>
      <c r="NPA22" s="7"/>
      <c r="NPB22" s="7"/>
      <c r="NPC22" s="7"/>
      <c r="NPD22" s="7"/>
      <c r="NPE22" s="7"/>
      <c r="NPF22" s="7"/>
      <c r="NPG22" s="7"/>
      <c r="NPH22" s="7"/>
      <c r="NPI22" s="7"/>
      <c r="NPJ22" s="7"/>
      <c r="NPK22" s="7"/>
      <c r="NPL22" s="7"/>
      <c r="NPM22" s="7"/>
      <c r="NPN22" s="7"/>
      <c r="NPO22" s="7"/>
      <c r="NPP22" s="7"/>
      <c r="NPQ22" s="7"/>
      <c r="NPR22" s="7"/>
      <c r="NPS22" s="7"/>
      <c r="NPT22" s="7"/>
      <c r="NPU22" s="7"/>
      <c r="NPV22" s="7"/>
      <c r="NPW22" s="7"/>
      <c r="NPX22" s="7"/>
      <c r="NPY22" s="7"/>
      <c r="NPZ22" s="7"/>
      <c r="NQA22" s="7"/>
      <c r="NQB22" s="7"/>
      <c r="NQC22" s="7"/>
      <c r="NQD22" s="7"/>
      <c r="NQE22" s="7"/>
      <c r="NQF22" s="7"/>
      <c r="NQG22" s="7"/>
      <c r="NQH22" s="7"/>
      <c r="NQI22" s="7"/>
      <c r="NQJ22" s="7"/>
      <c r="NQK22" s="7"/>
      <c r="NQL22" s="7"/>
      <c r="NQM22" s="7"/>
      <c r="NQN22" s="7"/>
      <c r="NQO22" s="7"/>
      <c r="NQP22" s="7"/>
      <c r="NQQ22" s="7"/>
      <c r="NQR22" s="7"/>
      <c r="NQS22" s="7"/>
      <c r="NQT22" s="7"/>
      <c r="NQU22" s="7"/>
      <c r="NQV22" s="7"/>
      <c r="NQW22" s="7"/>
      <c r="NQX22" s="7"/>
      <c r="NQY22" s="7"/>
      <c r="NQZ22" s="7"/>
      <c r="NRA22" s="7"/>
      <c r="NRB22" s="7"/>
      <c r="NRC22" s="7"/>
      <c r="NRD22" s="7"/>
      <c r="NRE22" s="7"/>
      <c r="NRF22" s="7"/>
      <c r="NRG22" s="7"/>
      <c r="NRH22" s="7"/>
      <c r="NRI22" s="7"/>
      <c r="NRJ22" s="7"/>
      <c r="NRK22" s="7"/>
      <c r="NRL22" s="7"/>
      <c r="NRM22" s="7"/>
      <c r="NRN22" s="7"/>
      <c r="NRO22" s="7"/>
      <c r="NRP22" s="7"/>
      <c r="NRQ22" s="7"/>
      <c r="NRR22" s="7"/>
      <c r="NRS22" s="7"/>
      <c r="NRT22" s="7"/>
      <c r="NRU22" s="7"/>
      <c r="NRV22" s="7"/>
      <c r="NRW22" s="7"/>
      <c r="NRX22" s="7"/>
      <c r="NRY22" s="7"/>
      <c r="NRZ22" s="7"/>
      <c r="NSA22" s="7"/>
      <c r="NSB22" s="7"/>
      <c r="NSC22" s="7"/>
      <c r="NSD22" s="7"/>
      <c r="NSE22" s="7"/>
      <c r="NSF22" s="7"/>
      <c r="NSG22" s="7"/>
      <c r="NSH22" s="7"/>
      <c r="NSI22" s="7"/>
      <c r="NSJ22" s="7"/>
      <c r="NSK22" s="7"/>
      <c r="NSL22" s="7"/>
      <c r="NSM22" s="7"/>
      <c r="NSN22" s="7"/>
      <c r="NSO22" s="7"/>
      <c r="NSP22" s="7"/>
      <c r="NSQ22" s="7"/>
      <c r="NSR22" s="7"/>
      <c r="NSS22" s="7"/>
      <c r="NST22" s="7"/>
      <c r="NSU22" s="7"/>
      <c r="NSV22" s="7"/>
      <c r="NSW22" s="7"/>
      <c r="NSX22" s="7"/>
      <c r="NSY22" s="7"/>
      <c r="NSZ22" s="7"/>
      <c r="NTA22" s="7"/>
      <c r="NTB22" s="7"/>
      <c r="NTC22" s="7"/>
      <c r="NTD22" s="7"/>
      <c r="NTE22" s="7"/>
      <c r="NTF22" s="7"/>
      <c r="NTG22" s="7"/>
      <c r="NTH22" s="7"/>
      <c r="NTI22" s="7"/>
      <c r="NTJ22" s="7"/>
      <c r="NTK22" s="7"/>
      <c r="NTL22" s="7"/>
      <c r="NTM22" s="7"/>
      <c r="NTN22" s="7"/>
      <c r="NTO22" s="7"/>
      <c r="NTP22" s="7"/>
      <c r="NTQ22" s="7"/>
      <c r="NTR22" s="7"/>
      <c r="NTS22" s="7"/>
      <c r="NTT22" s="7"/>
      <c r="NTU22" s="7"/>
      <c r="NTV22" s="7"/>
      <c r="NTW22" s="7"/>
      <c r="NTX22" s="7"/>
      <c r="NTY22" s="7"/>
      <c r="NTZ22" s="7"/>
      <c r="NUA22" s="7"/>
      <c r="NUB22" s="7"/>
      <c r="NUC22" s="7"/>
      <c r="NUD22" s="7"/>
      <c r="NUE22" s="7"/>
      <c r="NUF22" s="7"/>
      <c r="NUG22" s="7"/>
      <c r="NUH22" s="7"/>
      <c r="NUI22" s="7"/>
      <c r="NUJ22" s="7"/>
      <c r="NUK22" s="7"/>
      <c r="NUL22" s="7"/>
      <c r="NUM22" s="7"/>
      <c r="NUN22" s="7"/>
      <c r="NUO22" s="7"/>
      <c r="NUP22" s="7"/>
      <c r="NUQ22" s="7"/>
      <c r="NUR22" s="7"/>
      <c r="NUS22" s="7"/>
      <c r="NUT22" s="7"/>
      <c r="NUU22" s="7"/>
      <c r="NUV22" s="7"/>
      <c r="NUW22" s="7"/>
      <c r="NUX22" s="7"/>
      <c r="NUY22" s="7"/>
      <c r="NUZ22" s="7"/>
      <c r="NVA22" s="7"/>
      <c r="NVB22" s="7"/>
      <c r="NVC22" s="7"/>
      <c r="NVD22" s="7"/>
      <c r="NVE22" s="7"/>
      <c r="NVF22" s="7"/>
      <c r="NVG22" s="7"/>
      <c r="NVH22" s="7"/>
      <c r="NVI22" s="7"/>
      <c r="NVJ22" s="7"/>
      <c r="NVK22" s="7"/>
      <c r="NVL22" s="7"/>
      <c r="NVM22" s="7"/>
      <c r="NVN22" s="7"/>
      <c r="NVO22" s="7"/>
      <c r="NVP22" s="7"/>
      <c r="NVQ22" s="7"/>
      <c r="NVR22" s="7"/>
      <c r="NVS22" s="7"/>
      <c r="NVT22" s="7"/>
      <c r="NVU22" s="7"/>
      <c r="NVV22" s="7"/>
      <c r="NVW22" s="7"/>
      <c r="NVX22" s="7"/>
      <c r="NVY22" s="7"/>
      <c r="NVZ22" s="7"/>
      <c r="NWA22" s="7"/>
      <c r="NWB22" s="7"/>
      <c r="NWC22" s="7"/>
      <c r="NWD22" s="7"/>
      <c r="NWE22" s="7"/>
      <c r="NWF22" s="7"/>
      <c r="NWG22" s="7"/>
      <c r="NWH22" s="7"/>
      <c r="NWI22" s="7"/>
      <c r="NWJ22" s="7"/>
      <c r="NWK22" s="7"/>
      <c r="NWL22" s="7"/>
      <c r="NWM22" s="7"/>
      <c r="NWN22" s="7"/>
      <c r="NWO22" s="7"/>
      <c r="NWP22" s="7"/>
      <c r="NWQ22" s="7"/>
      <c r="NWR22" s="7"/>
      <c r="NWS22" s="7"/>
      <c r="NWT22" s="7"/>
      <c r="NWU22" s="7"/>
      <c r="NWV22" s="7"/>
      <c r="NWW22" s="7"/>
      <c r="NWX22" s="7"/>
      <c r="NWY22" s="7"/>
      <c r="NWZ22" s="7"/>
      <c r="NXA22" s="7"/>
      <c r="NXB22" s="7"/>
      <c r="NXC22" s="7"/>
      <c r="NXD22" s="7"/>
      <c r="NXE22" s="7"/>
      <c r="NXF22" s="7"/>
      <c r="NXG22" s="7"/>
      <c r="NXH22" s="7"/>
      <c r="NXI22" s="7"/>
      <c r="NXJ22" s="7"/>
      <c r="NXK22" s="7"/>
      <c r="NXL22" s="7"/>
      <c r="NXM22" s="7"/>
      <c r="NXN22" s="7"/>
      <c r="NXO22" s="7"/>
      <c r="NXP22" s="7"/>
      <c r="NXQ22" s="7"/>
      <c r="NXR22" s="7"/>
      <c r="NXS22" s="7"/>
      <c r="NXT22" s="7"/>
      <c r="NXU22" s="7"/>
      <c r="NXV22" s="7"/>
      <c r="NXW22" s="7"/>
      <c r="NXX22" s="7"/>
      <c r="NXY22" s="7"/>
      <c r="NXZ22" s="7"/>
      <c r="NYA22" s="7"/>
      <c r="NYB22" s="7"/>
      <c r="NYC22" s="7"/>
      <c r="NYD22" s="7"/>
      <c r="NYE22" s="7"/>
      <c r="NYF22" s="7"/>
      <c r="NYG22" s="7"/>
      <c r="NYH22" s="7"/>
      <c r="NYI22" s="7"/>
      <c r="NYJ22" s="7"/>
      <c r="NYK22" s="7"/>
      <c r="NYL22" s="7"/>
      <c r="NYM22" s="7"/>
      <c r="NYN22" s="7"/>
      <c r="NYO22" s="7"/>
      <c r="NYP22" s="7"/>
      <c r="NYQ22" s="7"/>
      <c r="NYR22" s="7"/>
      <c r="NYS22" s="7"/>
      <c r="NYT22" s="7"/>
      <c r="NYU22" s="7"/>
      <c r="NYV22" s="7"/>
      <c r="NYW22" s="7"/>
      <c r="NYX22" s="7"/>
      <c r="NYY22" s="7"/>
      <c r="NYZ22" s="7"/>
      <c r="NZA22" s="7"/>
      <c r="NZB22" s="7"/>
      <c r="NZC22" s="7"/>
      <c r="NZD22" s="7"/>
      <c r="NZE22" s="7"/>
      <c r="NZF22" s="7"/>
      <c r="NZG22" s="7"/>
      <c r="NZH22" s="7"/>
      <c r="NZI22" s="7"/>
      <c r="NZJ22" s="7"/>
      <c r="NZK22" s="7"/>
      <c r="NZL22" s="7"/>
      <c r="NZM22" s="7"/>
      <c r="NZN22" s="7"/>
      <c r="NZO22" s="7"/>
      <c r="NZP22" s="7"/>
      <c r="NZQ22" s="7"/>
      <c r="NZR22" s="7"/>
      <c r="NZS22" s="7"/>
      <c r="NZT22" s="7"/>
      <c r="NZU22" s="7"/>
      <c r="NZV22" s="7"/>
      <c r="NZW22" s="7"/>
      <c r="NZX22" s="7"/>
      <c r="NZY22" s="7"/>
      <c r="NZZ22" s="7"/>
      <c r="OAA22" s="7"/>
      <c r="OAB22" s="7"/>
      <c r="OAC22" s="7"/>
      <c r="OAD22" s="7"/>
      <c r="OAE22" s="7"/>
      <c r="OAF22" s="7"/>
      <c r="OAG22" s="7"/>
      <c r="OAH22" s="7"/>
      <c r="OAI22" s="7"/>
      <c r="OAJ22" s="7"/>
      <c r="OAK22" s="7"/>
      <c r="OAL22" s="7"/>
      <c r="OAM22" s="7"/>
      <c r="OAN22" s="7"/>
      <c r="OAO22" s="7"/>
      <c r="OAP22" s="7"/>
      <c r="OAQ22" s="7"/>
      <c r="OAR22" s="7"/>
      <c r="OAS22" s="7"/>
      <c r="OAT22" s="7"/>
      <c r="OAU22" s="7"/>
      <c r="OAV22" s="7"/>
      <c r="OAW22" s="7"/>
      <c r="OAX22" s="7"/>
      <c r="OAY22" s="7"/>
      <c r="OAZ22" s="7"/>
      <c r="OBA22" s="7"/>
      <c r="OBB22" s="7"/>
      <c r="OBC22" s="7"/>
      <c r="OBD22" s="7"/>
      <c r="OBE22" s="7"/>
      <c r="OBF22" s="7"/>
      <c r="OBG22" s="7"/>
      <c r="OBH22" s="7"/>
      <c r="OBI22" s="7"/>
      <c r="OBJ22" s="7"/>
      <c r="OBK22" s="7"/>
      <c r="OBL22" s="7"/>
      <c r="OBM22" s="7"/>
      <c r="OBN22" s="7"/>
      <c r="OBO22" s="7"/>
      <c r="OBP22" s="7"/>
      <c r="OBQ22" s="7"/>
      <c r="OBR22" s="7"/>
      <c r="OBS22" s="7"/>
      <c r="OBT22" s="7"/>
      <c r="OBU22" s="7"/>
      <c r="OBV22" s="7"/>
      <c r="OBW22" s="7"/>
      <c r="OBX22" s="7"/>
      <c r="OBY22" s="7"/>
      <c r="OBZ22" s="7"/>
      <c r="OCA22" s="7"/>
      <c r="OCB22" s="7"/>
      <c r="OCC22" s="7"/>
      <c r="OCD22" s="7"/>
      <c r="OCE22" s="7"/>
      <c r="OCF22" s="7"/>
      <c r="OCG22" s="7"/>
      <c r="OCH22" s="7"/>
      <c r="OCI22" s="7"/>
      <c r="OCJ22" s="7"/>
      <c r="OCK22" s="7"/>
      <c r="OCL22" s="7"/>
      <c r="OCM22" s="7"/>
      <c r="OCN22" s="7"/>
      <c r="OCO22" s="7"/>
      <c r="OCP22" s="7"/>
      <c r="OCQ22" s="7"/>
      <c r="OCR22" s="7"/>
      <c r="OCS22" s="7"/>
      <c r="OCT22" s="7"/>
      <c r="OCU22" s="7"/>
      <c r="OCV22" s="7"/>
      <c r="OCW22" s="7"/>
      <c r="OCX22" s="7"/>
      <c r="OCY22" s="7"/>
      <c r="OCZ22" s="7"/>
      <c r="ODA22" s="7"/>
      <c r="ODB22" s="7"/>
      <c r="ODC22" s="7"/>
      <c r="ODD22" s="7"/>
      <c r="ODE22" s="7"/>
      <c r="ODF22" s="7"/>
      <c r="ODG22" s="7"/>
      <c r="ODH22" s="7"/>
      <c r="ODI22" s="7"/>
      <c r="ODJ22" s="7"/>
      <c r="ODK22" s="7"/>
      <c r="ODL22" s="7"/>
      <c r="ODM22" s="7"/>
      <c r="ODN22" s="7"/>
      <c r="ODO22" s="7"/>
      <c r="ODP22" s="7"/>
      <c r="ODQ22" s="7"/>
      <c r="ODR22" s="7"/>
      <c r="ODS22" s="7"/>
      <c r="ODT22" s="7"/>
      <c r="ODU22" s="7"/>
      <c r="ODV22" s="7"/>
      <c r="ODW22" s="7"/>
      <c r="ODX22" s="7"/>
      <c r="ODY22" s="7"/>
      <c r="ODZ22" s="7"/>
      <c r="OEA22" s="7"/>
      <c r="OEB22" s="7"/>
      <c r="OEC22" s="7"/>
      <c r="OED22" s="7"/>
      <c r="OEE22" s="7"/>
      <c r="OEF22" s="7"/>
      <c r="OEG22" s="7"/>
      <c r="OEH22" s="7"/>
      <c r="OEI22" s="7"/>
      <c r="OEJ22" s="7"/>
      <c r="OEK22" s="7"/>
      <c r="OEL22" s="7"/>
      <c r="OEM22" s="7"/>
      <c r="OEN22" s="7"/>
      <c r="OEO22" s="7"/>
      <c r="OEP22" s="7"/>
      <c r="OEQ22" s="7"/>
      <c r="OER22" s="7"/>
      <c r="OES22" s="7"/>
      <c r="OET22" s="7"/>
      <c r="OEU22" s="7"/>
      <c r="OEV22" s="7"/>
      <c r="OEW22" s="7"/>
      <c r="OEX22" s="7"/>
      <c r="OEY22" s="7"/>
      <c r="OEZ22" s="7"/>
      <c r="OFA22" s="7"/>
      <c r="OFB22" s="7"/>
      <c r="OFC22" s="7"/>
      <c r="OFD22" s="7"/>
      <c r="OFE22" s="7"/>
      <c r="OFF22" s="7"/>
      <c r="OFG22" s="7"/>
      <c r="OFH22" s="7"/>
      <c r="OFI22" s="7"/>
      <c r="OFJ22" s="7"/>
      <c r="OFK22" s="7"/>
      <c r="OFL22" s="7"/>
      <c r="OFM22" s="7"/>
      <c r="OFN22" s="7"/>
      <c r="OFO22" s="7"/>
      <c r="OFP22" s="7"/>
      <c r="OFQ22" s="7"/>
      <c r="OFR22" s="7"/>
      <c r="OFS22" s="7"/>
      <c r="OFT22" s="7"/>
      <c r="OFU22" s="7"/>
      <c r="OFV22" s="7"/>
      <c r="OFW22" s="7"/>
      <c r="OFX22" s="7"/>
      <c r="OFY22" s="7"/>
      <c r="OFZ22" s="7"/>
      <c r="OGA22" s="7"/>
      <c r="OGB22" s="7"/>
      <c r="OGC22" s="7"/>
      <c r="OGD22" s="7"/>
      <c r="OGE22" s="7"/>
      <c r="OGF22" s="7"/>
      <c r="OGG22" s="7"/>
      <c r="OGH22" s="7"/>
      <c r="OGI22" s="7"/>
      <c r="OGJ22" s="7"/>
      <c r="OGK22" s="7"/>
      <c r="OGL22" s="7"/>
      <c r="OGM22" s="7"/>
      <c r="OGN22" s="7"/>
      <c r="OGO22" s="7"/>
      <c r="OGP22" s="7"/>
      <c r="OGQ22" s="7"/>
      <c r="OGR22" s="7"/>
      <c r="OGS22" s="7"/>
      <c r="OGT22" s="7"/>
      <c r="OGU22" s="7"/>
      <c r="OGV22" s="7"/>
      <c r="OGW22" s="7"/>
      <c r="OGX22" s="7"/>
      <c r="OGY22" s="7"/>
      <c r="OGZ22" s="7"/>
      <c r="OHA22" s="7"/>
      <c r="OHB22" s="7"/>
      <c r="OHC22" s="7"/>
      <c r="OHD22" s="7"/>
      <c r="OHE22" s="7"/>
      <c r="OHF22" s="7"/>
      <c r="OHG22" s="7"/>
      <c r="OHH22" s="7"/>
      <c r="OHI22" s="7"/>
      <c r="OHJ22" s="7"/>
      <c r="OHK22" s="7"/>
      <c r="OHL22" s="7"/>
      <c r="OHM22" s="7"/>
      <c r="OHN22" s="7"/>
      <c r="OHO22" s="7"/>
      <c r="OHP22" s="7"/>
      <c r="OHQ22" s="7"/>
      <c r="OHR22" s="7"/>
      <c r="OHS22" s="7"/>
      <c r="OHT22" s="7"/>
      <c r="OHU22" s="7"/>
      <c r="OHV22" s="7"/>
      <c r="OHW22" s="7"/>
      <c r="OHX22" s="7"/>
      <c r="OHY22" s="7"/>
      <c r="OHZ22" s="7"/>
      <c r="OIA22" s="7"/>
      <c r="OIB22" s="7"/>
      <c r="OIC22" s="7"/>
      <c r="OID22" s="7"/>
      <c r="OIE22" s="7"/>
      <c r="OIF22" s="7"/>
      <c r="OIG22" s="7"/>
      <c r="OIH22" s="7"/>
      <c r="OII22" s="7"/>
      <c r="OIJ22" s="7"/>
      <c r="OIK22" s="7"/>
      <c r="OIL22" s="7"/>
      <c r="OIM22" s="7"/>
      <c r="OIN22" s="7"/>
      <c r="OIO22" s="7"/>
      <c r="OIP22" s="7"/>
      <c r="OIQ22" s="7"/>
      <c r="OIR22" s="7"/>
      <c r="OIS22" s="7"/>
      <c r="OIT22" s="7"/>
      <c r="OIU22" s="7"/>
      <c r="OIV22" s="7"/>
      <c r="OIW22" s="7"/>
      <c r="OIX22" s="7"/>
      <c r="OIY22" s="7"/>
      <c r="OIZ22" s="7"/>
      <c r="OJA22" s="7"/>
      <c r="OJB22" s="7"/>
      <c r="OJC22" s="7"/>
      <c r="OJD22" s="7"/>
      <c r="OJE22" s="7"/>
      <c r="OJF22" s="7"/>
      <c r="OJG22" s="7"/>
      <c r="OJH22" s="7"/>
      <c r="OJI22" s="7"/>
      <c r="OJJ22" s="7"/>
      <c r="OJK22" s="7"/>
      <c r="OJL22" s="7"/>
      <c r="OJM22" s="7"/>
      <c r="OJN22" s="7"/>
      <c r="OJO22" s="7"/>
      <c r="OJP22" s="7"/>
      <c r="OJQ22" s="7"/>
      <c r="OJR22" s="7"/>
      <c r="OJS22" s="7"/>
      <c r="OJT22" s="7"/>
      <c r="OJU22" s="7"/>
      <c r="OJV22" s="7"/>
      <c r="OJW22" s="7"/>
      <c r="OJX22" s="7"/>
      <c r="OJY22" s="7"/>
      <c r="OJZ22" s="7"/>
      <c r="OKA22" s="7"/>
      <c r="OKB22" s="7"/>
      <c r="OKC22" s="7"/>
      <c r="OKD22" s="7"/>
      <c r="OKE22" s="7"/>
      <c r="OKF22" s="7"/>
      <c r="OKG22" s="7"/>
      <c r="OKH22" s="7"/>
      <c r="OKI22" s="7"/>
      <c r="OKJ22" s="7"/>
      <c r="OKK22" s="7"/>
      <c r="OKL22" s="7"/>
      <c r="OKM22" s="7"/>
      <c r="OKN22" s="7"/>
      <c r="OKO22" s="7"/>
      <c r="OKP22" s="7"/>
      <c r="OKQ22" s="7"/>
      <c r="OKR22" s="7"/>
      <c r="OKS22" s="7"/>
      <c r="OKT22" s="7"/>
      <c r="OKU22" s="7"/>
      <c r="OKV22" s="7"/>
      <c r="OKW22" s="7"/>
      <c r="OKX22" s="7"/>
      <c r="OKY22" s="7"/>
      <c r="OKZ22" s="7"/>
      <c r="OLA22" s="7"/>
      <c r="OLB22" s="7"/>
      <c r="OLC22" s="7"/>
      <c r="OLD22" s="7"/>
      <c r="OLE22" s="7"/>
      <c r="OLF22" s="7"/>
      <c r="OLG22" s="7"/>
      <c r="OLH22" s="7"/>
      <c r="OLI22" s="7"/>
      <c r="OLJ22" s="7"/>
      <c r="OLK22" s="7"/>
      <c r="OLL22" s="7"/>
      <c r="OLM22" s="7"/>
      <c r="OLN22" s="7"/>
      <c r="OLO22" s="7"/>
      <c r="OLP22" s="7"/>
      <c r="OLQ22" s="7"/>
      <c r="OLR22" s="7"/>
      <c r="OLS22" s="7"/>
      <c r="OLT22" s="7"/>
      <c r="OLU22" s="7"/>
      <c r="OLV22" s="7"/>
      <c r="OLW22" s="7"/>
      <c r="OLX22" s="7"/>
      <c r="OLY22" s="7"/>
      <c r="OLZ22" s="7"/>
      <c r="OMA22" s="7"/>
      <c r="OMB22" s="7"/>
      <c r="OMC22" s="7"/>
      <c r="OMD22" s="7"/>
      <c r="OME22" s="7"/>
      <c r="OMF22" s="7"/>
      <c r="OMG22" s="7"/>
      <c r="OMH22" s="7"/>
      <c r="OMI22" s="7"/>
      <c r="OMJ22" s="7"/>
      <c r="OMK22" s="7"/>
      <c r="OML22" s="7"/>
      <c r="OMM22" s="7"/>
      <c r="OMN22" s="7"/>
      <c r="OMO22" s="7"/>
      <c r="OMP22" s="7"/>
      <c r="OMQ22" s="7"/>
      <c r="OMR22" s="7"/>
      <c r="OMS22" s="7"/>
      <c r="OMT22" s="7"/>
      <c r="OMU22" s="7"/>
      <c r="OMV22" s="7"/>
      <c r="OMW22" s="7"/>
      <c r="OMX22" s="7"/>
      <c r="OMY22" s="7"/>
      <c r="OMZ22" s="7"/>
      <c r="ONA22" s="7"/>
      <c r="ONB22" s="7"/>
      <c r="ONC22" s="7"/>
      <c r="OND22" s="7"/>
      <c r="ONE22" s="7"/>
      <c r="ONF22" s="7"/>
      <c r="ONG22" s="7"/>
      <c r="ONH22" s="7"/>
      <c r="ONI22" s="7"/>
      <c r="ONJ22" s="7"/>
      <c r="ONK22" s="7"/>
      <c r="ONL22" s="7"/>
      <c r="ONM22" s="7"/>
      <c r="ONN22" s="7"/>
      <c r="ONO22" s="7"/>
      <c r="ONP22" s="7"/>
      <c r="ONQ22" s="7"/>
      <c r="ONR22" s="7"/>
      <c r="ONS22" s="7"/>
      <c r="ONT22" s="7"/>
      <c r="ONU22" s="7"/>
      <c r="ONV22" s="7"/>
      <c r="ONW22" s="7"/>
      <c r="ONX22" s="7"/>
      <c r="ONY22" s="7"/>
      <c r="ONZ22" s="7"/>
      <c r="OOA22" s="7"/>
      <c r="OOB22" s="7"/>
      <c r="OOC22" s="7"/>
      <c r="OOD22" s="7"/>
      <c r="OOE22" s="7"/>
      <c r="OOF22" s="7"/>
      <c r="OOG22" s="7"/>
      <c r="OOH22" s="7"/>
      <c r="OOI22" s="7"/>
      <c r="OOJ22" s="7"/>
      <c r="OOK22" s="7"/>
      <c r="OOL22" s="7"/>
      <c r="OOM22" s="7"/>
      <c r="OON22" s="7"/>
      <c r="OOO22" s="7"/>
      <c r="OOP22" s="7"/>
      <c r="OOQ22" s="7"/>
      <c r="OOR22" s="7"/>
      <c r="OOS22" s="7"/>
      <c r="OOT22" s="7"/>
      <c r="OOU22" s="7"/>
      <c r="OOV22" s="7"/>
      <c r="OOW22" s="7"/>
      <c r="OOX22" s="7"/>
      <c r="OOY22" s="7"/>
      <c r="OOZ22" s="7"/>
      <c r="OPA22" s="7"/>
      <c r="OPB22" s="7"/>
      <c r="OPC22" s="7"/>
      <c r="OPD22" s="7"/>
      <c r="OPE22" s="7"/>
      <c r="OPF22" s="7"/>
      <c r="OPG22" s="7"/>
      <c r="OPH22" s="7"/>
      <c r="OPI22" s="7"/>
      <c r="OPJ22" s="7"/>
      <c r="OPK22" s="7"/>
      <c r="OPL22" s="7"/>
      <c r="OPM22" s="7"/>
      <c r="OPN22" s="7"/>
      <c r="OPO22" s="7"/>
      <c r="OPP22" s="7"/>
      <c r="OPQ22" s="7"/>
      <c r="OPR22" s="7"/>
      <c r="OPS22" s="7"/>
      <c r="OPT22" s="7"/>
      <c r="OPU22" s="7"/>
      <c r="OPV22" s="7"/>
      <c r="OPW22" s="7"/>
      <c r="OPX22" s="7"/>
      <c r="OPY22" s="7"/>
      <c r="OPZ22" s="7"/>
      <c r="OQA22" s="7"/>
      <c r="OQB22" s="7"/>
      <c r="OQC22" s="7"/>
      <c r="OQD22" s="7"/>
      <c r="OQE22" s="7"/>
      <c r="OQF22" s="7"/>
      <c r="OQG22" s="7"/>
      <c r="OQH22" s="7"/>
      <c r="OQI22" s="7"/>
      <c r="OQJ22" s="7"/>
      <c r="OQK22" s="7"/>
      <c r="OQL22" s="7"/>
      <c r="OQM22" s="7"/>
      <c r="OQN22" s="7"/>
      <c r="OQO22" s="7"/>
      <c r="OQP22" s="7"/>
      <c r="OQQ22" s="7"/>
      <c r="OQR22" s="7"/>
      <c r="OQS22" s="7"/>
      <c r="OQT22" s="7"/>
      <c r="OQU22" s="7"/>
      <c r="OQV22" s="7"/>
      <c r="OQW22" s="7"/>
      <c r="OQX22" s="7"/>
      <c r="OQY22" s="7"/>
      <c r="OQZ22" s="7"/>
      <c r="ORA22" s="7"/>
      <c r="ORB22" s="7"/>
      <c r="ORC22" s="7"/>
      <c r="ORD22" s="7"/>
      <c r="ORE22" s="7"/>
      <c r="ORF22" s="7"/>
      <c r="ORG22" s="7"/>
      <c r="ORH22" s="7"/>
      <c r="ORI22" s="7"/>
      <c r="ORJ22" s="7"/>
      <c r="ORK22" s="7"/>
      <c r="ORL22" s="7"/>
      <c r="ORM22" s="7"/>
      <c r="ORN22" s="7"/>
      <c r="ORO22" s="7"/>
      <c r="ORP22" s="7"/>
      <c r="ORQ22" s="7"/>
      <c r="ORR22" s="7"/>
      <c r="ORS22" s="7"/>
      <c r="ORT22" s="7"/>
      <c r="ORU22" s="7"/>
      <c r="ORV22" s="7"/>
      <c r="ORW22" s="7"/>
      <c r="ORX22" s="7"/>
      <c r="ORY22" s="7"/>
      <c r="ORZ22" s="7"/>
      <c r="OSA22" s="7"/>
      <c r="OSB22" s="7"/>
      <c r="OSC22" s="7"/>
      <c r="OSD22" s="7"/>
      <c r="OSE22" s="7"/>
      <c r="OSF22" s="7"/>
      <c r="OSG22" s="7"/>
      <c r="OSH22" s="7"/>
      <c r="OSI22" s="7"/>
      <c r="OSJ22" s="7"/>
      <c r="OSK22" s="7"/>
      <c r="OSL22" s="7"/>
      <c r="OSM22" s="7"/>
      <c r="OSN22" s="7"/>
      <c r="OSO22" s="7"/>
      <c r="OSP22" s="7"/>
      <c r="OSQ22" s="7"/>
      <c r="OSR22" s="7"/>
      <c r="OSS22" s="7"/>
      <c r="OST22" s="7"/>
      <c r="OSU22" s="7"/>
      <c r="OSV22" s="7"/>
      <c r="OSW22" s="7"/>
      <c r="OSX22" s="7"/>
      <c r="OSY22" s="7"/>
      <c r="OSZ22" s="7"/>
      <c r="OTA22" s="7"/>
      <c r="OTB22" s="7"/>
      <c r="OTC22" s="7"/>
      <c r="OTD22" s="7"/>
      <c r="OTE22" s="7"/>
      <c r="OTF22" s="7"/>
      <c r="OTG22" s="7"/>
      <c r="OTH22" s="7"/>
      <c r="OTI22" s="7"/>
      <c r="OTJ22" s="7"/>
      <c r="OTK22" s="7"/>
      <c r="OTL22" s="7"/>
      <c r="OTM22" s="7"/>
      <c r="OTN22" s="7"/>
      <c r="OTO22" s="7"/>
      <c r="OTP22" s="7"/>
      <c r="OTQ22" s="7"/>
      <c r="OTR22" s="7"/>
      <c r="OTS22" s="7"/>
      <c r="OTT22" s="7"/>
      <c r="OTU22" s="7"/>
      <c r="OTV22" s="7"/>
      <c r="OTW22" s="7"/>
      <c r="OTX22" s="7"/>
      <c r="OTY22" s="7"/>
      <c r="OTZ22" s="7"/>
      <c r="OUA22" s="7"/>
      <c r="OUB22" s="7"/>
      <c r="OUC22" s="7"/>
      <c r="OUD22" s="7"/>
      <c r="OUE22" s="7"/>
      <c r="OUF22" s="7"/>
      <c r="OUG22" s="7"/>
      <c r="OUH22" s="7"/>
      <c r="OUI22" s="7"/>
      <c r="OUJ22" s="7"/>
      <c r="OUK22" s="7"/>
      <c r="OUL22" s="7"/>
      <c r="OUM22" s="7"/>
      <c r="OUN22" s="7"/>
      <c r="OUO22" s="7"/>
      <c r="OUP22" s="7"/>
      <c r="OUQ22" s="7"/>
      <c r="OUR22" s="7"/>
      <c r="OUS22" s="7"/>
      <c r="OUT22" s="7"/>
      <c r="OUU22" s="7"/>
      <c r="OUV22" s="7"/>
      <c r="OUW22" s="7"/>
      <c r="OUX22" s="7"/>
      <c r="OUY22" s="7"/>
      <c r="OUZ22" s="7"/>
      <c r="OVA22" s="7"/>
      <c r="OVB22" s="7"/>
      <c r="OVC22" s="7"/>
      <c r="OVD22" s="7"/>
      <c r="OVE22" s="7"/>
      <c r="OVF22" s="7"/>
      <c r="OVG22" s="7"/>
      <c r="OVH22" s="7"/>
      <c r="OVI22" s="7"/>
      <c r="OVJ22" s="7"/>
      <c r="OVK22" s="7"/>
      <c r="OVL22" s="7"/>
      <c r="OVM22" s="7"/>
      <c r="OVN22" s="7"/>
      <c r="OVO22" s="7"/>
      <c r="OVP22" s="7"/>
      <c r="OVQ22" s="7"/>
      <c r="OVR22" s="7"/>
      <c r="OVS22" s="7"/>
      <c r="OVT22" s="7"/>
      <c r="OVU22" s="7"/>
      <c r="OVV22" s="7"/>
      <c r="OVW22" s="7"/>
      <c r="OVX22" s="7"/>
      <c r="OVY22" s="7"/>
      <c r="OVZ22" s="7"/>
      <c r="OWA22" s="7"/>
      <c r="OWB22" s="7"/>
      <c r="OWC22" s="7"/>
      <c r="OWD22" s="7"/>
      <c r="OWE22" s="7"/>
      <c r="OWF22" s="7"/>
      <c r="OWG22" s="7"/>
      <c r="OWH22" s="7"/>
      <c r="OWI22" s="7"/>
      <c r="OWJ22" s="7"/>
      <c r="OWK22" s="7"/>
      <c r="OWL22" s="7"/>
      <c r="OWM22" s="7"/>
      <c r="OWN22" s="7"/>
      <c r="OWO22" s="7"/>
      <c r="OWP22" s="7"/>
      <c r="OWQ22" s="7"/>
      <c r="OWR22" s="7"/>
      <c r="OWS22" s="7"/>
      <c r="OWT22" s="7"/>
      <c r="OWU22" s="7"/>
      <c r="OWV22" s="7"/>
      <c r="OWW22" s="7"/>
      <c r="OWX22" s="7"/>
      <c r="OWY22" s="7"/>
      <c r="OWZ22" s="7"/>
      <c r="OXA22" s="7"/>
      <c r="OXB22" s="7"/>
      <c r="OXC22" s="7"/>
      <c r="OXD22" s="7"/>
      <c r="OXE22" s="7"/>
      <c r="OXF22" s="7"/>
      <c r="OXG22" s="7"/>
      <c r="OXH22" s="7"/>
      <c r="OXI22" s="7"/>
      <c r="OXJ22" s="7"/>
      <c r="OXK22" s="7"/>
      <c r="OXL22" s="7"/>
      <c r="OXM22" s="7"/>
      <c r="OXN22" s="7"/>
      <c r="OXO22" s="7"/>
      <c r="OXP22" s="7"/>
      <c r="OXQ22" s="7"/>
      <c r="OXR22" s="7"/>
      <c r="OXS22" s="7"/>
      <c r="OXT22" s="7"/>
      <c r="OXU22" s="7"/>
      <c r="OXV22" s="7"/>
      <c r="OXW22" s="7"/>
      <c r="OXX22" s="7"/>
      <c r="OXY22" s="7"/>
      <c r="OXZ22" s="7"/>
      <c r="OYA22" s="7"/>
      <c r="OYB22" s="7"/>
      <c r="OYC22" s="7"/>
      <c r="OYD22" s="7"/>
      <c r="OYE22" s="7"/>
      <c r="OYF22" s="7"/>
      <c r="OYG22" s="7"/>
      <c r="OYH22" s="7"/>
      <c r="OYI22" s="7"/>
      <c r="OYJ22" s="7"/>
      <c r="OYK22" s="7"/>
      <c r="OYL22" s="7"/>
      <c r="OYM22" s="7"/>
      <c r="OYN22" s="7"/>
      <c r="OYO22" s="7"/>
      <c r="OYP22" s="7"/>
      <c r="OYQ22" s="7"/>
      <c r="OYR22" s="7"/>
      <c r="OYS22" s="7"/>
      <c r="OYT22" s="7"/>
      <c r="OYU22" s="7"/>
      <c r="OYV22" s="7"/>
      <c r="OYW22" s="7"/>
      <c r="OYX22" s="7"/>
      <c r="OYY22" s="7"/>
      <c r="OYZ22" s="7"/>
      <c r="OZA22" s="7"/>
      <c r="OZB22" s="7"/>
      <c r="OZC22" s="7"/>
      <c r="OZD22" s="7"/>
      <c r="OZE22" s="7"/>
      <c r="OZF22" s="7"/>
      <c r="OZG22" s="7"/>
      <c r="OZH22" s="7"/>
      <c r="OZI22" s="7"/>
      <c r="OZJ22" s="7"/>
      <c r="OZK22" s="7"/>
      <c r="OZL22" s="7"/>
      <c r="OZM22" s="7"/>
      <c r="OZN22" s="7"/>
      <c r="OZO22" s="7"/>
      <c r="OZP22" s="7"/>
      <c r="OZQ22" s="7"/>
      <c r="OZR22" s="7"/>
      <c r="OZS22" s="7"/>
      <c r="OZT22" s="7"/>
      <c r="OZU22" s="7"/>
      <c r="OZV22" s="7"/>
      <c r="OZW22" s="7"/>
      <c r="OZX22" s="7"/>
      <c r="OZY22" s="7"/>
      <c r="OZZ22" s="7"/>
      <c r="PAA22" s="7"/>
      <c r="PAB22" s="7"/>
      <c r="PAC22" s="7"/>
      <c r="PAD22" s="7"/>
      <c r="PAE22" s="7"/>
      <c r="PAF22" s="7"/>
      <c r="PAG22" s="7"/>
      <c r="PAH22" s="7"/>
      <c r="PAI22" s="7"/>
      <c r="PAJ22" s="7"/>
      <c r="PAK22" s="7"/>
      <c r="PAL22" s="7"/>
      <c r="PAM22" s="7"/>
      <c r="PAN22" s="7"/>
      <c r="PAO22" s="7"/>
      <c r="PAP22" s="7"/>
      <c r="PAQ22" s="7"/>
      <c r="PAR22" s="7"/>
      <c r="PAS22" s="7"/>
      <c r="PAT22" s="7"/>
      <c r="PAU22" s="7"/>
      <c r="PAV22" s="7"/>
      <c r="PAW22" s="7"/>
      <c r="PAX22" s="7"/>
      <c r="PAY22" s="7"/>
      <c r="PAZ22" s="7"/>
      <c r="PBA22" s="7"/>
      <c r="PBB22" s="7"/>
      <c r="PBC22" s="7"/>
      <c r="PBD22" s="7"/>
      <c r="PBE22" s="7"/>
      <c r="PBF22" s="7"/>
      <c r="PBG22" s="7"/>
      <c r="PBH22" s="7"/>
      <c r="PBI22" s="7"/>
      <c r="PBJ22" s="7"/>
      <c r="PBK22" s="7"/>
      <c r="PBL22" s="7"/>
      <c r="PBM22" s="7"/>
      <c r="PBN22" s="7"/>
      <c r="PBO22" s="7"/>
      <c r="PBP22" s="7"/>
      <c r="PBQ22" s="7"/>
      <c r="PBR22" s="7"/>
      <c r="PBS22" s="7"/>
      <c r="PBT22" s="7"/>
      <c r="PBU22" s="7"/>
      <c r="PBV22" s="7"/>
      <c r="PBW22" s="7"/>
      <c r="PBX22" s="7"/>
      <c r="PBY22" s="7"/>
      <c r="PBZ22" s="7"/>
      <c r="PCA22" s="7"/>
      <c r="PCB22" s="7"/>
      <c r="PCC22" s="7"/>
      <c r="PCD22" s="7"/>
      <c r="PCE22" s="7"/>
      <c r="PCF22" s="7"/>
      <c r="PCG22" s="7"/>
      <c r="PCH22" s="7"/>
      <c r="PCI22" s="7"/>
      <c r="PCJ22" s="7"/>
      <c r="PCK22" s="7"/>
      <c r="PCL22" s="7"/>
      <c r="PCM22" s="7"/>
      <c r="PCN22" s="7"/>
      <c r="PCO22" s="7"/>
      <c r="PCP22" s="7"/>
      <c r="PCQ22" s="7"/>
      <c r="PCR22" s="7"/>
      <c r="PCS22" s="7"/>
      <c r="PCT22" s="7"/>
      <c r="PCU22" s="7"/>
      <c r="PCV22" s="7"/>
      <c r="PCW22" s="7"/>
      <c r="PCX22" s="7"/>
      <c r="PCY22" s="7"/>
      <c r="PCZ22" s="7"/>
      <c r="PDA22" s="7"/>
      <c r="PDB22" s="7"/>
      <c r="PDC22" s="7"/>
      <c r="PDD22" s="7"/>
      <c r="PDE22" s="7"/>
      <c r="PDF22" s="7"/>
      <c r="PDG22" s="7"/>
      <c r="PDH22" s="7"/>
      <c r="PDI22" s="7"/>
      <c r="PDJ22" s="7"/>
      <c r="PDK22" s="7"/>
      <c r="PDL22" s="7"/>
      <c r="PDM22" s="7"/>
      <c r="PDN22" s="7"/>
      <c r="PDO22" s="7"/>
      <c r="PDP22" s="7"/>
      <c r="PDQ22" s="7"/>
      <c r="PDR22" s="7"/>
      <c r="PDS22" s="7"/>
      <c r="PDT22" s="7"/>
      <c r="PDU22" s="7"/>
      <c r="PDV22" s="7"/>
      <c r="PDW22" s="7"/>
      <c r="PDX22" s="7"/>
      <c r="PDY22" s="7"/>
      <c r="PDZ22" s="7"/>
      <c r="PEA22" s="7"/>
      <c r="PEB22" s="7"/>
      <c r="PEC22" s="7"/>
      <c r="PED22" s="7"/>
      <c r="PEE22" s="7"/>
      <c r="PEF22" s="7"/>
      <c r="PEG22" s="7"/>
      <c r="PEH22" s="7"/>
      <c r="PEI22" s="7"/>
      <c r="PEJ22" s="7"/>
      <c r="PEK22" s="7"/>
      <c r="PEL22" s="7"/>
      <c r="PEM22" s="7"/>
      <c r="PEN22" s="7"/>
      <c r="PEO22" s="7"/>
      <c r="PEP22" s="7"/>
      <c r="PEQ22" s="7"/>
      <c r="PER22" s="7"/>
      <c r="PES22" s="7"/>
      <c r="PET22" s="7"/>
      <c r="PEU22" s="7"/>
      <c r="PEV22" s="7"/>
      <c r="PEW22" s="7"/>
      <c r="PEX22" s="7"/>
      <c r="PEY22" s="7"/>
      <c r="PEZ22" s="7"/>
      <c r="PFA22" s="7"/>
      <c r="PFB22" s="7"/>
      <c r="PFC22" s="7"/>
      <c r="PFD22" s="7"/>
      <c r="PFE22" s="7"/>
      <c r="PFF22" s="7"/>
      <c r="PFG22" s="7"/>
      <c r="PFH22" s="7"/>
      <c r="PFI22" s="7"/>
      <c r="PFJ22" s="7"/>
      <c r="PFK22" s="7"/>
      <c r="PFL22" s="7"/>
      <c r="PFM22" s="7"/>
      <c r="PFN22" s="7"/>
      <c r="PFO22" s="7"/>
      <c r="PFP22" s="7"/>
      <c r="PFQ22" s="7"/>
      <c r="PFR22" s="7"/>
      <c r="PFS22" s="7"/>
      <c r="PFT22" s="7"/>
      <c r="PFU22" s="7"/>
      <c r="PFV22" s="7"/>
      <c r="PFW22" s="7"/>
      <c r="PFX22" s="7"/>
      <c r="PFY22" s="7"/>
      <c r="PFZ22" s="7"/>
      <c r="PGA22" s="7"/>
      <c r="PGB22" s="7"/>
      <c r="PGC22" s="7"/>
      <c r="PGD22" s="7"/>
      <c r="PGE22" s="7"/>
      <c r="PGF22" s="7"/>
      <c r="PGG22" s="7"/>
      <c r="PGH22" s="7"/>
      <c r="PGI22" s="7"/>
      <c r="PGJ22" s="7"/>
      <c r="PGK22" s="7"/>
      <c r="PGL22" s="7"/>
      <c r="PGM22" s="7"/>
      <c r="PGN22" s="7"/>
      <c r="PGO22" s="7"/>
      <c r="PGP22" s="7"/>
      <c r="PGQ22" s="7"/>
      <c r="PGR22" s="7"/>
      <c r="PGS22" s="7"/>
      <c r="PGT22" s="7"/>
      <c r="PGU22" s="7"/>
      <c r="PGV22" s="7"/>
      <c r="PGW22" s="7"/>
      <c r="PGX22" s="7"/>
      <c r="PGY22" s="7"/>
      <c r="PGZ22" s="7"/>
      <c r="PHA22" s="7"/>
      <c r="PHB22" s="7"/>
      <c r="PHC22" s="7"/>
      <c r="PHD22" s="7"/>
      <c r="PHE22" s="7"/>
      <c r="PHF22" s="7"/>
      <c r="PHG22" s="7"/>
      <c r="PHH22" s="7"/>
      <c r="PHI22" s="7"/>
      <c r="PHJ22" s="7"/>
      <c r="PHK22" s="7"/>
      <c r="PHL22" s="7"/>
      <c r="PHM22" s="7"/>
      <c r="PHN22" s="7"/>
      <c r="PHO22" s="7"/>
      <c r="PHP22" s="7"/>
      <c r="PHQ22" s="7"/>
      <c r="PHR22" s="7"/>
      <c r="PHS22" s="7"/>
      <c r="PHT22" s="7"/>
      <c r="PHU22" s="7"/>
      <c r="PHV22" s="7"/>
      <c r="PHW22" s="7"/>
      <c r="PHX22" s="7"/>
      <c r="PHY22" s="7"/>
      <c r="PHZ22" s="7"/>
      <c r="PIA22" s="7"/>
      <c r="PIB22" s="7"/>
      <c r="PIC22" s="7"/>
      <c r="PID22" s="7"/>
      <c r="PIE22" s="7"/>
      <c r="PIF22" s="7"/>
      <c r="PIG22" s="7"/>
      <c r="PIH22" s="7"/>
      <c r="PII22" s="7"/>
      <c r="PIJ22" s="7"/>
      <c r="PIK22" s="7"/>
      <c r="PIL22" s="7"/>
      <c r="PIM22" s="7"/>
      <c r="PIN22" s="7"/>
      <c r="PIO22" s="7"/>
      <c r="PIP22" s="7"/>
      <c r="PIQ22" s="7"/>
      <c r="PIR22" s="7"/>
      <c r="PIS22" s="7"/>
      <c r="PIT22" s="7"/>
      <c r="PIU22" s="7"/>
      <c r="PIV22" s="7"/>
      <c r="PIW22" s="7"/>
      <c r="PIX22" s="7"/>
      <c r="PIY22" s="7"/>
      <c r="PIZ22" s="7"/>
      <c r="PJA22" s="7"/>
      <c r="PJB22" s="7"/>
      <c r="PJC22" s="7"/>
      <c r="PJD22" s="7"/>
      <c r="PJE22" s="7"/>
      <c r="PJF22" s="7"/>
      <c r="PJG22" s="7"/>
      <c r="PJH22" s="7"/>
      <c r="PJI22" s="7"/>
      <c r="PJJ22" s="7"/>
      <c r="PJK22" s="7"/>
      <c r="PJL22" s="7"/>
      <c r="PJM22" s="7"/>
      <c r="PJN22" s="7"/>
      <c r="PJO22" s="7"/>
      <c r="PJP22" s="7"/>
      <c r="PJQ22" s="7"/>
      <c r="PJR22" s="7"/>
      <c r="PJS22" s="7"/>
      <c r="PJT22" s="7"/>
      <c r="PJU22" s="7"/>
      <c r="PJV22" s="7"/>
      <c r="PJW22" s="7"/>
      <c r="PJX22" s="7"/>
      <c r="PJY22" s="7"/>
      <c r="PJZ22" s="7"/>
      <c r="PKA22" s="7"/>
      <c r="PKB22" s="7"/>
      <c r="PKC22" s="7"/>
      <c r="PKD22" s="7"/>
      <c r="PKE22" s="7"/>
      <c r="PKF22" s="7"/>
      <c r="PKG22" s="7"/>
      <c r="PKH22" s="7"/>
      <c r="PKI22" s="7"/>
      <c r="PKJ22" s="7"/>
      <c r="PKK22" s="7"/>
      <c r="PKL22" s="7"/>
      <c r="PKM22" s="7"/>
      <c r="PKN22" s="7"/>
      <c r="PKO22" s="7"/>
      <c r="PKP22" s="7"/>
      <c r="PKQ22" s="7"/>
      <c r="PKR22" s="7"/>
      <c r="PKS22" s="7"/>
      <c r="PKT22" s="7"/>
      <c r="PKU22" s="7"/>
      <c r="PKV22" s="7"/>
      <c r="PKW22" s="7"/>
      <c r="PKX22" s="7"/>
      <c r="PKY22" s="7"/>
      <c r="PKZ22" s="7"/>
      <c r="PLA22" s="7"/>
      <c r="PLB22" s="7"/>
      <c r="PLC22" s="7"/>
      <c r="PLD22" s="7"/>
      <c r="PLE22" s="7"/>
      <c r="PLF22" s="7"/>
      <c r="PLG22" s="7"/>
      <c r="PLH22" s="7"/>
      <c r="PLI22" s="7"/>
      <c r="PLJ22" s="7"/>
      <c r="PLK22" s="7"/>
      <c r="PLL22" s="7"/>
      <c r="PLM22" s="7"/>
      <c r="PLN22" s="7"/>
      <c r="PLO22" s="7"/>
      <c r="PLP22" s="7"/>
      <c r="PLQ22" s="7"/>
      <c r="PLR22" s="7"/>
      <c r="PLS22" s="7"/>
      <c r="PLT22" s="7"/>
      <c r="PLU22" s="7"/>
      <c r="PLV22" s="7"/>
      <c r="PLW22" s="7"/>
      <c r="PLX22" s="7"/>
      <c r="PLY22" s="7"/>
      <c r="PLZ22" s="7"/>
      <c r="PMA22" s="7"/>
      <c r="PMB22" s="7"/>
      <c r="PMC22" s="7"/>
      <c r="PMD22" s="7"/>
      <c r="PME22" s="7"/>
      <c r="PMF22" s="7"/>
      <c r="PMG22" s="7"/>
      <c r="PMH22" s="7"/>
      <c r="PMI22" s="7"/>
      <c r="PMJ22" s="7"/>
      <c r="PMK22" s="7"/>
      <c r="PML22" s="7"/>
      <c r="PMM22" s="7"/>
      <c r="PMN22" s="7"/>
      <c r="PMO22" s="7"/>
      <c r="PMP22" s="7"/>
      <c r="PMQ22" s="7"/>
      <c r="PMR22" s="7"/>
      <c r="PMS22" s="7"/>
      <c r="PMT22" s="7"/>
      <c r="PMU22" s="7"/>
      <c r="PMV22" s="7"/>
      <c r="PMW22" s="7"/>
      <c r="PMX22" s="7"/>
      <c r="PMY22" s="7"/>
      <c r="PMZ22" s="7"/>
      <c r="PNA22" s="7"/>
      <c r="PNB22" s="7"/>
      <c r="PNC22" s="7"/>
      <c r="PND22" s="7"/>
      <c r="PNE22" s="7"/>
      <c r="PNF22" s="7"/>
      <c r="PNG22" s="7"/>
      <c r="PNH22" s="7"/>
      <c r="PNI22" s="7"/>
      <c r="PNJ22" s="7"/>
      <c r="PNK22" s="7"/>
      <c r="PNL22" s="7"/>
      <c r="PNM22" s="7"/>
      <c r="PNN22" s="7"/>
      <c r="PNO22" s="7"/>
      <c r="PNP22" s="7"/>
      <c r="PNQ22" s="7"/>
      <c r="PNR22" s="7"/>
      <c r="PNS22" s="7"/>
      <c r="PNT22" s="7"/>
      <c r="PNU22" s="7"/>
      <c r="PNV22" s="7"/>
      <c r="PNW22" s="7"/>
      <c r="PNX22" s="7"/>
      <c r="PNY22" s="7"/>
      <c r="PNZ22" s="7"/>
      <c r="POA22" s="7"/>
      <c r="POB22" s="7"/>
      <c r="POC22" s="7"/>
      <c r="POD22" s="7"/>
      <c r="POE22" s="7"/>
      <c r="POF22" s="7"/>
      <c r="POG22" s="7"/>
      <c r="POH22" s="7"/>
      <c r="POI22" s="7"/>
      <c r="POJ22" s="7"/>
      <c r="POK22" s="7"/>
      <c r="POL22" s="7"/>
      <c r="POM22" s="7"/>
      <c r="PON22" s="7"/>
      <c r="POO22" s="7"/>
      <c r="POP22" s="7"/>
      <c r="POQ22" s="7"/>
      <c r="POR22" s="7"/>
      <c r="POS22" s="7"/>
      <c r="POT22" s="7"/>
      <c r="POU22" s="7"/>
      <c r="POV22" s="7"/>
      <c r="POW22" s="7"/>
      <c r="POX22" s="7"/>
      <c r="POY22" s="7"/>
      <c r="POZ22" s="7"/>
      <c r="PPA22" s="7"/>
      <c r="PPB22" s="7"/>
      <c r="PPC22" s="7"/>
      <c r="PPD22" s="7"/>
      <c r="PPE22" s="7"/>
      <c r="PPF22" s="7"/>
      <c r="PPG22" s="7"/>
      <c r="PPH22" s="7"/>
      <c r="PPI22" s="7"/>
      <c r="PPJ22" s="7"/>
      <c r="PPK22" s="7"/>
      <c r="PPL22" s="7"/>
      <c r="PPM22" s="7"/>
      <c r="PPN22" s="7"/>
      <c r="PPO22" s="7"/>
      <c r="PPP22" s="7"/>
      <c r="PPQ22" s="7"/>
      <c r="PPR22" s="7"/>
      <c r="PPS22" s="7"/>
      <c r="PPT22" s="7"/>
      <c r="PPU22" s="7"/>
      <c r="PPV22" s="7"/>
      <c r="PPW22" s="7"/>
      <c r="PPX22" s="7"/>
      <c r="PPY22" s="7"/>
      <c r="PPZ22" s="7"/>
      <c r="PQA22" s="7"/>
      <c r="PQB22" s="7"/>
      <c r="PQC22" s="7"/>
      <c r="PQD22" s="7"/>
      <c r="PQE22" s="7"/>
      <c r="PQF22" s="7"/>
      <c r="PQG22" s="7"/>
      <c r="PQH22" s="7"/>
      <c r="PQI22" s="7"/>
      <c r="PQJ22" s="7"/>
      <c r="PQK22" s="7"/>
      <c r="PQL22" s="7"/>
      <c r="PQM22" s="7"/>
      <c r="PQN22" s="7"/>
      <c r="PQO22" s="7"/>
      <c r="PQP22" s="7"/>
      <c r="PQQ22" s="7"/>
      <c r="PQR22" s="7"/>
      <c r="PQS22" s="7"/>
      <c r="PQT22" s="7"/>
      <c r="PQU22" s="7"/>
      <c r="PQV22" s="7"/>
      <c r="PQW22" s="7"/>
      <c r="PQX22" s="7"/>
      <c r="PQY22" s="7"/>
      <c r="PQZ22" s="7"/>
      <c r="PRA22" s="7"/>
      <c r="PRB22" s="7"/>
      <c r="PRC22" s="7"/>
      <c r="PRD22" s="7"/>
      <c r="PRE22" s="7"/>
      <c r="PRF22" s="7"/>
      <c r="PRG22" s="7"/>
      <c r="PRH22" s="7"/>
      <c r="PRI22" s="7"/>
      <c r="PRJ22" s="7"/>
      <c r="PRK22" s="7"/>
      <c r="PRL22" s="7"/>
      <c r="PRM22" s="7"/>
      <c r="PRN22" s="7"/>
      <c r="PRO22" s="7"/>
      <c r="PRP22" s="7"/>
      <c r="PRQ22" s="7"/>
      <c r="PRR22" s="7"/>
      <c r="PRS22" s="7"/>
      <c r="PRT22" s="7"/>
      <c r="PRU22" s="7"/>
      <c r="PRV22" s="7"/>
      <c r="PRW22" s="7"/>
      <c r="PRX22" s="7"/>
      <c r="PRY22" s="7"/>
      <c r="PRZ22" s="7"/>
      <c r="PSA22" s="7"/>
      <c r="PSB22" s="7"/>
      <c r="PSC22" s="7"/>
      <c r="PSD22" s="7"/>
      <c r="PSE22" s="7"/>
      <c r="PSF22" s="7"/>
      <c r="PSG22" s="7"/>
      <c r="PSH22" s="7"/>
      <c r="PSI22" s="7"/>
      <c r="PSJ22" s="7"/>
      <c r="PSK22" s="7"/>
      <c r="PSL22" s="7"/>
      <c r="PSM22" s="7"/>
      <c r="PSN22" s="7"/>
      <c r="PSO22" s="7"/>
      <c r="PSP22" s="7"/>
      <c r="PSQ22" s="7"/>
      <c r="PSR22" s="7"/>
      <c r="PSS22" s="7"/>
      <c r="PST22" s="7"/>
      <c r="PSU22" s="7"/>
      <c r="PSV22" s="7"/>
      <c r="PSW22" s="7"/>
      <c r="PSX22" s="7"/>
      <c r="PSY22" s="7"/>
      <c r="PSZ22" s="7"/>
      <c r="PTA22" s="7"/>
      <c r="PTB22" s="7"/>
      <c r="PTC22" s="7"/>
      <c r="PTD22" s="7"/>
      <c r="PTE22" s="7"/>
      <c r="PTF22" s="7"/>
      <c r="PTG22" s="7"/>
      <c r="PTH22" s="7"/>
      <c r="PTI22" s="7"/>
      <c r="PTJ22" s="7"/>
      <c r="PTK22" s="7"/>
      <c r="PTL22" s="7"/>
      <c r="PTM22" s="7"/>
      <c r="PTN22" s="7"/>
      <c r="PTO22" s="7"/>
      <c r="PTP22" s="7"/>
      <c r="PTQ22" s="7"/>
      <c r="PTR22" s="7"/>
      <c r="PTS22" s="7"/>
      <c r="PTT22" s="7"/>
      <c r="PTU22" s="7"/>
      <c r="PTV22" s="7"/>
      <c r="PTW22" s="7"/>
      <c r="PTX22" s="7"/>
      <c r="PTY22" s="7"/>
      <c r="PTZ22" s="7"/>
      <c r="PUA22" s="7"/>
      <c r="PUB22" s="7"/>
      <c r="PUC22" s="7"/>
      <c r="PUD22" s="7"/>
      <c r="PUE22" s="7"/>
      <c r="PUF22" s="7"/>
      <c r="PUG22" s="7"/>
      <c r="PUH22" s="7"/>
      <c r="PUI22" s="7"/>
      <c r="PUJ22" s="7"/>
      <c r="PUK22" s="7"/>
      <c r="PUL22" s="7"/>
      <c r="PUM22" s="7"/>
      <c r="PUN22" s="7"/>
      <c r="PUO22" s="7"/>
      <c r="PUP22" s="7"/>
      <c r="PUQ22" s="7"/>
      <c r="PUR22" s="7"/>
      <c r="PUS22" s="7"/>
      <c r="PUT22" s="7"/>
      <c r="PUU22" s="7"/>
      <c r="PUV22" s="7"/>
      <c r="PUW22" s="7"/>
      <c r="PUX22" s="7"/>
      <c r="PUY22" s="7"/>
      <c r="PUZ22" s="7"/>
      <c r="PVA22" s="7"/>
      <c r="PVB22" s="7"/>
      <c r="PVC22" s="7"/>
      <c r="PVD22" s="7"/>
      <c r="PVE22" s="7"/>
      <c r="PVF22" s="7"/>
      <c r="PVG22" s="7"/>
      <c r="PVH22" s="7"/>
      <c r="PVI22" s="7"/>
      <c r="PVJ22" s="7"/>
      <c r="PVK22" s="7"/>
      <c r="PVL22" s="7"/>
      <c r="PVM22" s="7"/>
      <c r="PVN22" s="7"/>
      <c r="PVO22" s="7"/>
      <c r="PVP22" s="7"/>
      <c r="PVQ22" s="7"/>
      <c r="PVR22" s="7"/>
      <c r="PVS22" s="7"/>
      <c r="PVT22" s="7"/>
      <c r="PVU22" s="7"/>
      <c r="PVV22" s="7"/>
      <c r="PVW22" s="7"/>
      <c r="PVX22" s="7"/>
      <c r="PVY22" s="7"/>
      <c r="PVZ22" s="7"/>
      <c r="PWA22" s="7"/>
      <c r="PWB22" s="7"/>
      <c r="PWC22" s="7"/>
      <c r="PWD22" s="7"/>
      <c r="PWE22" s="7"/>
      <c r="PWF22" s="7"/>
      <c r="PWG22" s="7"/>
      <c r="PWH22" s="7"/>
      <c r="PWI22" s="7"/>
      <c r="PWJ22" s="7"/>
      <c r="PWK22" s="7"/>
      <c r="PWL22" s="7"/>
      <c r="PWM22" s="7"/>
      <c r="PWN22" s="7"/>
      <c r="PWO22" s="7"/>
      <c r="PWP22" s="7"/>
      <c r="PWQ22" s="7"/>
      <c r="PWR22" s="7"/>
      <c r="PWS22" s="7"/>
      <c r="PWT22" s="7"/>
      <c r="PWU22" s="7"/>
      <c r="PWV22" s="7"/>
      <c r="PWW22" s="7"/>
      <c r="PWX22" s="7"/>
      <c r="PWY22" s="7"/>
      <c r="PWZ22" s="7"/>
      <c r="PXA22" s="7"/>
      <c r="PXB22" s="7"/>
      <c r="PXC22" s="7"/>
      <c r="PXD22" s="7"/>
      <c r="PXE22" s="7"/>
      <c r="PXF22" s="7"/>
      <c r="PXG22" s="7"/>
      <c r="PXH22" s="7"/>
      <c r="PXI22" s="7"/>
      <c r="PXJ22" s="7"/>
      <c r="PXK22" s="7"/>
      <c r="PXL22" s="7"/>
      <c r="PXM22" s="7"/>
      <c r="PXN22" s="7"/>
      <c r="PXO22" s="7"/>
      <c r="PXP22" s="7"/>
      <c r="PXQ22" s="7"/>
      <c r="PXR22" s="7"/>
      <c r="PXS22" s="7"/>
      <c r="PXT22" s="7"/>
      <c r="PXU22" s="7"/>
      <c r="PXV22" s="7"/>
      <c r="PXW22" s="7"/>
      <c r="PXX22" s="7"/>
      <c r="PXY22" s="7"/>
      <c r="PXZ22" s="7"/>
      <c r="PYA22" s="7"/>
      <c r="PYB22" s="7"/>
      <c r="PYC22" s="7"/>
      <c r="PYD22" s="7"/>
      <c r="PYE22" s="7"/>
      <c r="PYF22" s="7"/>
      <c r="PYG22" s="7"/>
      <c r="PYH22" s="7"/>
      <c r="PYI22" s="7"/>
      <c r="PYJ22" s="7"/>
      <c r="PYK22" s="7"/>
      <c r="PYL22" s="7"/>
      <c r="PYM22" s="7"/>
      <c r="PYN22" s="7"/>
      <c r="PYO22" s="7"/>
      <c r="PYP22" s="7"/>
      <c r="PYQ22" s="7"/>
      <c r="PYR22" s="7"/>
      <c r="PYS22" s="7"/>
      <c r="PYT22" s="7"/>
      <c r="PYU22" s="7"/>
      <c r="PYV22" s="7"/>
      <c r="PYW22" s="7"/>
      <c r="PYX22" s="7"/>
      <c r="PYY22" s="7"/>
      <c r="PYZ22" s="7"/>
      <c r="PZA22" s="7"/>
      <c r="PZB22" s="7"/>
      <c r="PZC22" s="7"/>
      <c r="PZD22" s="7"/>
      <c r="PZE22" s="7"/>
      <c r="PZF22" s="7"/>
      <c r="PZG22" s="7"/>
      <c r="PZH22" s="7"/>
      <c r="PZI22" s="7"/>
      <c r="PZJ22" s="7"/>
      <c r="PZK22" s="7"/>
      <c r="PZL22" s="7"/>
      <c r="PZM22" s="7"/>
      <c r="PZN22" s="7"/>
      <c r="PZO22" s="7"/>
      <c r="PZP22" s="7"/>
      <c r="PZQ22" s="7"/>
      <c r="PZR22" s="7"/>
      <c r="PZS22" s="7"/>
      <c r="PZT22" s="7"/>
      <c r="PZU22" s="7"/>
      <c r="PZV22" s="7"/>
      <c r="PZW22" s="7"/>
      <c r="PZX22" s="7"/>
      <c r="PZY22" s="7"/>
      <c r="PZZ22" s="7"/>
      <c r="QAA22" s="7"/>
      <c r="QAB22" s="7"/>
      <c r="QAC22" s="7"/>
      <c r="QAD22" s="7"/>
      <c r="QAE22" s="7"/>
      <c r="QAF22" s="7"/>
      <c r="QAG22" s="7"/>
      <c r="QAH22" s="7"/>
      <c r="QAI22" s="7"/>
      <c r="QAJ22" s="7"/>
      <c r="QAK22" s="7"/>
      <c r="QAL22" s="7"/>
      <c r="QAM22" s="7"/>
      <c r="QAN22" s="7"/>
      <c r="QAO22" s="7"/>
      <c r="QAP22" s="7"/>
      <c r="QAQ22" s="7"/>
      <c r="QAR22" s="7"/>
      <c r="QAS22" s="7"/>
      <c r="QAT22" s="7"/>
      <c r="QAU22" s="7"/>
      <c r="QAV22" s="7"/>
      <c r="QAW22" s="7"/>
      <c r="QAX22" s="7"/>
      <c r="QAY22" s="7"/>
      <c r="QAZ22" s="7"/>
      <c r="QBA22" s="7"/>
      <c r="QBB22" s="7"/>
      <c r="QBC22" s="7"/>
      <c r="QBD22" s="7"/>
      <c r="QBE22" s="7"/>
      <c r="QBF22" s="7"/>
      <c r="QBG22" s="7"/>
      <c r="QBH22" s="7"/>
      <c r="QBI22" s="7"/>
      <c r="QBJ22" s="7"/>
      <c r="QBK22" s="7"/>
      <c r="QBL22" s="7"/>
      <c r="QBM22" s="7"/>
      <c r="QBN22" s="7"/>
      <c r="QBO22" s="7"/>
      <c r="QBP22" s="7"/>
      <c r="QBQ22" s="7"/>
      <c r="QBR22" s="7"/>
      <c r="QBS22" s="7"/>
      <c r="QBT22" s="7"/>
      <c r="QBU22" s="7"/>
      <c r="QBV22" s="7"/>
      <c r="QBW22" s="7"/>
      <c r="QBX22" s="7"/>
      <c r="QBY22" s="7"/>
      <c r="QBZ22" s="7"/>
      <c r="QCA22" s="7"/>
      <c r="QCB22" s="7"/>
      <c r="QCC22" s="7"/>
      <c r="QCD22" s="7"/>
      <c r="QCE22" s="7"/>
      <c r="QCF22" s="7"/>
      <c r="QCG22" s="7"/>
      <c r="QCH22" s="7"/>
      <c r="QCI22" s="7"/>
      <c r="QCJ22" s="7"/>
      <c r="QCK22" s="7"/>
      <c r="QCL22" s="7"/>
      <c r="QCM22" s="7"/>
      <c r="QCN22" s="7"/>
      <c r="QCO22" s="7"/>
      <c r="QCP22" s="7"/>
      <c r="QCQ22" s="7"/>
      <c r="QCR22" s="7"/>
      <c r="QCS22" s="7"/>
      <c r="QCT22" s="7"/>
      <c r="QCU22" s="7"/>
      <c r="QCV22" s="7"/>
      <c r="QCW22" s="7"/>
      <c r="QCX22" s="7"/>
      <c r="QCY22" s="7"/>
      <c r="QCZ22" s="7"/>
      <c r="QDA22" s="7"/>
      <c r="QDB22" s="7"/>
      <c r="QDC22" s="7"/>
      <c r="QDD22" s="7"/>
      <c r="QDE22" s="7"/>
      <c r="QDF22" s="7"/>
      <c r="QDG22" s="7"/>
      <c r="QDH22" s="7"/>
      <c r="QDI22" s="7"/>
      <c r="QDJ22" s="7"/>
      <c r="QDK22" s="7"/>
      <c r="QDL22" s="7"/>
      <c r="QDM22" s="7"/>
      <c r="QDN22" s="7"/>
      <c r="QDO22" s="7"/>
      <c r="QDP22" s="7"/>
      <c r="QDQ22" s="7"/>
      <c r="QDR22" s="7"/>
      <c r="QDS22" s="7"/>
      <c r="QDT22" s="7"/>
      <c r="QDU22" s="7"/>
      <c r="QDV22" s="7"/>
      <c r="QDW22" s="7"/>
      <c r="QDX22" s="7"/>
      <c r="QDY22" s="7"/>
      <c r="QDZ22" s="7"/>
      <c r="QEA22" s="7"/>
      <c r="QEB22" s="7"/>
      <c r="QEC22" s="7"/>
      <c r="QED22" s="7"/>
      <c r="QEE22" s="7"/>
      <c r="QEF22" s="7"/>
      <c r="QEG22" s="7"/>
      <c r="QEH22" s="7"/>
      <c r="QEI22" s="7"/>
      <c r="QEJ22" s="7"/>
      <c r="QEK22" s="7"/>
      <c r="QEL22" s="7"/>
      <c r="QEM22" s="7"/>
      <c r="QEN22" s="7"/>
      <c r="QEO22" s="7"/>
      <c r="QEP22" s="7"/>
      <c r="QEQ22" s="7"/>
      <c r="QER22" s="7"/>
      <c r="QES22" s="7"/>
      <c r="QET22" s="7"/>
      <c r="QEU22" s="7"/>
      <c r="QEV22" s="7"/>
      <c r="QEW22" s="7"/>
      <c r="QEX22" s="7"/>
      <c r="QEY22" s="7"/>
      <c r="QEZ22" s="7"/>
      <c r="QFA22" s="7"/>
      <c r="QFB22" s="7"/>
      <c r="QFC22" s="7"/>
      <c r="QFD22" s="7"/>
      <c r="QFE22" s="7"/>
      <c r="QFF22" s="7"/>
      <c r="QFG22" s="7"/>
      <c r="QFH22" s="7"/>
      <c r="QFI22" s="7"/>
      <c r="QFJ22" s="7"/>
      <c r="QFK22" s="7"/>
      <c r="QFL22" s="7"/>
      <c r="QFM22" s="7"/>
      <c r="QFN22" s="7"/>
      <c r="QFO22" s="7"/>
      <c r="QFP22" s="7"/>
      <c r="QFQ22" s="7"/>
      <c r="QFR22" s="7"/>
      <c r="QFS22" s="7"/>
      <c r="QFT22" s="7"/>
      <c r="QFU22" s="7"/>
      <c r="QFV22" s="7"/>
      <c r="QFW22" s="7"/>
      <c r="QFX22" s="7"/>
      <c r="QFY22" s="7"/>
      <c r="QFZ22" s="7"/>
      <c r="QGA22" s="7"/>
      <c r="QGB22" s="7"/>
      <c r="QGC22" s="7"/>
      <c r="QGD22" s="7"/>
      <c r="QGE22" s="7"/>
      <c r="QGF22" s="7"/>
      <c r="QGG22" s="7"/>
      <c r="QGH22" s="7"/>
      <c r="QGI22" s="7"/>
      <c r="QGJ22" s="7"/>
      <c r="QGK22" s="7"/>
      <c r="QGL22" s="7"/>
      <c r="QGM22" s="7"/>
      <c r="QGN22" s="7"/>
      <c r="QGO22" s="7"/>
      <c r="QGP22" s="7"/>
      <c r="QGQ22" s="7"/>
      <c r="QGR22" s="7"/>
      <c r="QGS22" s="7"/>
      <c r="QGT22" s="7"/>
      <c r="QGU22" s="7"/>
      <c r="QGV22" s="7"/>
      <c r="QGW22" s="7"/>
      <c r="QGX22" s="7"/>
      <c r="QGY22" s="7"/>
      <c r="QGZ22" s="7"/>
      <c r="QHA22" s="7"/>
      <c r="QHB22" s="7"/>
      <c r="QHC22" s="7"/>
      <c r="QHD22" s="7"/>
      <c r="QHE22" s="7"/>
      <c r="QHF22" s="7"/>
      <c r="QHG22" s="7"/>
      <c r="QHH22" s="7"/>
      <c r="QHI22" s="7"/>
      <c r="QHJ22" s="7"/>
      <c r="QHK22" s="7"/>
      <c r="QHL22" s="7"/>
      <c r="QHM22" s="7"/>
      <c r="QHN22" s="7"/>
      <c r="QHO22" s="7"/>
      <c r="QHP22" s="7"/>
      <c r="QHQ22" s="7"/>
      <c r="QHR22" s="7"/>
      <c r="QHS22" s="7"/>
      <c r="QHT22" s="7"/>
      <c r="QHU22" s="7"/>
      <c r="QHV22" s="7"/>
      <c r="QHW22" s="7"/>
      <c r="QHX22" s="7"/>
      <c r="QHY22" s="7"/>
      <c r="QHZ22" s="7"/>
      <c r="QIA22" s="7"/>
      <c r="QIB22" s="7"/>
      <c r="QIC22" s="7"/>
      <c r="QID22" s="7"/>
      <c r="QIE22" s="7"/>
      <c r="QIF22" s="7"/>
      <c r="QIG22" s="7"/>
      <c r="QIH22" s="7"/>
      <c r="QII22" s="7"/>
      <c r="QIJ22" s="7"/>
      <c r="QIK22" s="7"/>
      <c r="QIL22" s="7"/>
      <c r="QIM22" s="7"/>
      <c r="QIN22" s="7"/>
      <c r="QIO22" s="7"/>
      <c r="QIP22" s="7"/>
      <c r="QIQ22" s="7"/>
      <c r="QIR22" s="7"/>
      <c r="QIS22" s="7"/>
      <c r="QIT22" s="7"/>
      <c r="QIU22" s="7"/>
      <c r="QIV22" s="7"/>
      <c r="QIW22" s="7"/>
      <c r="QIX22" s="7"/>
      <c r="QIY22" s="7"/>
      <c r="QIZ22" s="7"/>
      <c r="QJA22" s="7"/>
      <c r="QJB22" s="7"/>
      <c r="QJC22" s="7"/>
      <c r="QJD22" s="7"/>
      <c r="QJE22" s="7"/>
      <c r="QJF22" s="7"/>
      <c r="QJG22" s="7"/>
      <c r="QJH22" s="7"/>
      <c r="QJI22" s="7"/>
      <c r="QJJ22" s="7"/>
      <c r="QJK22" s="7"/>
      <c r="QJL22" s="7"/>
      <c r="QJM22" s="7"/>
      <c r="QJN22" s="7"/>
      <c r="QJO22" s="7"/>
      <c r="QJP22" s="7"/>
      <c r="QJQ22" s="7"/>
      <c r="QJR22" s="7"/>
      <c r="QJS22" s="7"/>
      <c r="QJT22" s="7"/>
      <c r="QJU22" s="7"/>
      <c r="QJV22" s="7"/>
      <c r="QJW22" s="7"/>
      <c r="QJX22" s="7"/>
      <c r="QJY22" s="7"/>
      <c r="QJZ22" s="7"/>
      <c r="QKA22" s="7"/>
      <c r="QKB22" s="7"/>
      <c r="QKC22" s="7"/>
      <c r="QKD22" s="7"/>
      <c r="QKE22" s="7"/>
      <c r="QKF22" s="7"/>
      <c r="QKG22" s="7"/>
      <c r="QKH22" s="7"/>
      <c r="QKI22" s="7"/>
      <c r="QKJ22" s="7"/>
      <c r="QKK22" s="7"/>
      <c r="QKL22" s="7"/>
      <c r="QKM22" s="7"/>
      <c r="QKN22" s="7"/>
      <c r="QKO22" s="7"/>
      <c r="QKP22" s="7"/>
      <c r="QKQ22" s="7"/>
      <c r="QKR22" s="7"/>
      <c r="QKS22" s="7"/>
      <c r="QKT22" s="7"/>
      <c r="QKU22" s="7"/>
      <c r="QKV22" s="7"/>
      <c r="QKW22" s="7"/>
      <c r="QKX22" s="7"/>
      <c r="QKY22" s="7"/>
      <c r="QKZ22" s="7"/>
      <c r="QLA22" s="7"/>
      <c r="QLB22" s="7"/>
      <c r="QLC22" s="7"/>
      <c r="QLD22" s="7"/>
      <c r="QLE22" s="7"/>
      <c r="QLF22" s="7"/>
      <c r="QLG22" s="7"/>
      <c r="QLH22" s="7"/>
      <c r="QLI22" s="7"/>
      <c r="QLJ22" s="7"/>
      <c r="QLK22" s="7"/>
      <c r="QLL22" s="7"/>
      <c r="QLM22" s="7"/>
      <c r="QLN22" s="7"/>
      <c r="QLO22" s="7"/>
      <c r="QLP22" s="7"/>
      <c r="QLQ22" s="7"/>
      <c r="QLR22" s="7"/>
      <c r="QLS22" s="7"/>
      <c r="QLT22" s="7"/>
      <c r="QLU22" s="7"/>
      <c r="QLV22" s="7"/>
      <c r="QLW22" s="7"/>
      <c r="QLX22" s="7"/>
      <c r="QLY22" s="7"/>
      <c r="QLZ22" s="7"/>
      <c r="QMA22" s="7"/>
      <c r="QMB22" s="7"/>
      <c r="QMC22" s="7"/>
      <c r="QMD22" s="7"/>
      <c r="QME22" s="7"/>
      <c r="QMF22" s="7"/>
      <c r="QMG22" s="7"/>
      <c r="QMH22" s="7"/>
      <c r="QMI22" s="7"/>
      <c r="QMJ22" s="7"/>
      <c r="QMK22" s="7"/>
      <c r="QML22" s="7"/>
      <c r="QMM22" s="7"/>
      <c r="QMN22" s="7"/>
      <c r="QMO22" s="7"/>
      <c r="QMP22" s="7"/>
      <c r="QMQ22" s="7"/>
      <c r="QMR22" s="7"/>
      <c r="QMS22" s="7"/>
      <c r="QMT22" s="7"/>
      <c r="QMU22" s="7"/>
      <c r="QMV22" s="7"/>
      <c r="QMW22" s="7"/>
      <c r="QMX22" s="7"/>
      <c r="QMY22" s="7"/>
      <c r="QMZ22" s="7"/>
      <c r="QNA22" s="7"/>
      <c r="QNB22" s="7"/>
      <c r="QNC22" s="7"/>
      <c r="QND22" s="7"/>
      <c r="QNE22" s="7"/>
      <c r="QNF22" s="7"/>
      <c r="QNG22" s="7"/>
      <c r="QNH22" s="7"/>
      <c r="QNI22" s="7"/>
      <c r="QNJ22" s="7"/>
      <c r="QNK22" s="7"/>
      <c r="QNL22" s="7"/>
      <c r="QNM22" s="7"/>
      <c r="QNN22" s="7"/>
      <c r="QNO22" s="7"/>
      <c r="QNP22" s="7"/>
      <c r="QNQ22" s="7"/>
      <c r="QNR22" s="7"/>
      <c r="QNS22" s="7"/>
      <c r="QNT22" s="7"/>
      <c r="QNU22" s="7"/>
      <c r="QNV22" s="7"/>
      <c r="QNW22" s="7"/>
      <c r="QNX22" s="7"/>
      <c r="QNY22" s="7"/>
      <c r="QNZ22" s="7"/>
      <c r="QOA22" s="7"/>
      <c r="QOB22" s="7"/>
      <c r="QOC22" s="7"/>
      <c r="QOD22" s="7"/>
      <c r="QOE22" s="7"/>
      <c r="QOF22" s="7"/>
      <c r="QOG22" s="7"/>
      <c r="QOH22" s="7"/>
      <c r="QOI22" s="7"/>
      <c r="QOJ22" s="7"/>
      <c r="QOK22" s="7"/>
      <c r="QOL22" s="7"/>
      <c r="QOM22" s="7"/>
      <c r="QON22" s="7"/>
      <c r="QOO22" s="7"/>
      <c r="QOP22" s="7"/>
      <c r="QOQ22" s="7"/>
      <c r="QOR22" s="7"/>
      <c r="QOS22" s="7"/>
      <c r="QOT22" s="7"/>
      <c r="QOU22" s="7"/>
      <c r="QOV22" s="7"/>
      <c r="QOW22" s="7"/>
      <c r="QOX22" s="7"/>
      <c r="QOY22" s="7"/>
      <c r="QOZ22" s="7"/>
      <c r="QPA22" s="7"/>
      <c r="QPB22" s="7"/>
      <c r="QPC22" s="7"/>
      <c r="QPD22" s="7"/>
      <c r="QPE22" s="7"/>
      <c r="QPF22" s="7"/>
      <c r="QPG22" s="7"/>
      <c r="QPH22" s="7"/>
      <c r="QPI22" s="7"/>
      <c r="QPJ22" s="7"/>
      <c r="QPK22" s="7"/>
      <c r="QPL22" s="7"/>
      <c r="QPM22" s="7"/>
      <c r="QPN22" s="7"/>
      <c r="QPO22" s="7"/>
      <c r="QPP22" s="7"/>
      <c r="QPQ22" s="7"/>
      <c r="QPR22" s="7"/>
      <c r="QPS22" s="7"/>
      <c r="QPT22" s="7"/>
      <c r="QPU22" s="7"/>
      <c r="QPV22" s="7"/>
      <c r="QPW22" s="7"/>
      <c r="QPX22" s="7"/>
      <c r="QPY22" s="7"/>
      <c r="QPZ22" s="7"/>
      <c r="QQA22" s="7"/>
      <c r="QQB22" s="7"/>
      <c r="QQC22" s="7"/>
      <c r="QQD22" s="7"/>
      <c r="QQE22" s="7"/>
      <c r="QQF22" s="7"/>
      <c r="QQG22" s="7"/>
      <c r="QQH22" s="7"/>
      <c r="QQI22" s="7"/>
      <c r="QQJ22" s="7"/>
      <c r="QQK22" s="7"/>
      <c r="QQL22" s="7"/>
      <c r="QQM22" s="7"/>
      <c r="QQN22" s="7"/>
      <c r="QQO22" s="7"/>
      <c r="QQP22" s="7"/>
      <c r="QQQ22" s="7"/>
      <c r="QQR22" s="7"/>
      <c r="QQS22" s="7"/>
      <c r="QQT22" s="7"/>
      <c r="QQU22" s="7"/>
      <c r="QQV22" s="7"/>
      <c r="QQW22" s="7"/>
      <c r="QQX22" s="7"/>
      <c r="QQY22" s="7"/>
      <c r="QQZ22" s="7"/>
      <c r="QRA22" s="7"/>
      <c r="QRB22" s="7"/>
      <c r="QRC22" s="7"/>
      <c r="QRD22" s="7"/>
      <c r="QRE22" s="7"/>
      <c r="QRF22" s="7"/>
      <c r="QRG22" s="7"/>
      <c r="QRH22" s="7"/>
      <c r="QRI22" s="7"/>
      <c r="QRJ22" s="7"/>
      <c r="QRK22" s="7"/>
      <c r="QRL22" s="7"/>
      <c r="QRM22" s="7"/>
      <c r="QRN22" s="7"/>
      <c r="QRO22" s="7"/>
      <c r="QRP22" s="7"/>
      <c r="QRQ22" s="7"/>
      <c r="QRR22" s="7"/>
      <c r="QRS22" s="7"/>
      <c r="QRT22" s="7"/>
      <c r="QRU22" s="7"/>
      <c r="QRV22" s="7"/>
      <c r="QRW22" s="7"/>
      <c r="QRX22" s="7"/>
      <c r="QRY22" s="7"/>
      <c r="QRZ22" s="7"/>
      <c r="QSA22" s="7"/>
      <c r="QSB22" s="7"/>
      <c r="QSC22" s="7"/>
      <c r="QSD22" s="7"/>
      <c r="QSE22" s="7"/>
      <c r="QSF22" s="7"/>
      <c r="QSG22" s="7"/>
      <c r="QSH22" s="7"/>
      <c r="QSI22" s="7"/>
      <c r="QSJ22" s="7"/>
      <c r="QSK22" s="7"/>
      <c r="QSL22" s="7"/>
      <c r="QSM22" s="7"/>
      <c r="QSN22" s="7"/>
      <c r="QSO22" s="7"/>
      <c r="QSP22" s="7"/>
      <c r="QSQ22" s="7"/>
      <c r="QSR22" s="7"/>
      <c r="QSS22" s="7"/>
      <c r="QST22" s="7"/>
      <c r="QSU22" s="7"/>
      <c r="QSV22" s="7"/>
      <c r="QSW22" s="7"/>
      <c r="QSX22" s="7"/>
      <c r="QSY22" s="7"/>
      <c r="QSZ22" s="7"/>
      <c r="QTA22" s="7"/>
      <c r="QTB22" s="7"/>
      <c r="QTC22" s="7"/>
      <c r="QTD22" s="7"/>
      <c r="QTE22" s="7"/>
      <c r="QTF22" s="7"/>
      <c r="QTG22" s="7"/>
      <c r="QTH22" s="7"/>
      <c r="QTI22" s="7"/>
      <c r="QTJ22" s="7"/>
      <c r="QTK22" s="7"/>
      <c r="QTL22" s="7"/>
      <c r="QTM22" s="7"/>
      <c r="QTN22" s="7"/>
      <c r="QTO22" s="7"/>
      <c r="QTP22" s="7"/>
      <c r="QTQ22" s="7"/>
      <c r="QTR22" s="7"/>
      <c r="QTS22" s="7"/>
      <c r="QTT22" s="7"/>
      <c r="QTU22" s="7"/>
      <c r="QTV22" s="7"/>
      <c r="QTW22" s="7"/>
      <c r="QTX22" s="7"/>
      <c r="QTY22" s="7"/>
      <c r="QTZ22" s="7"/>
      <c r="QUA22" s="7"/>
      <c r="QUB22" s="7"/>
      <c r="QUC22" s="7"/>
      <c r="QUD22" s="7"/>
      <c r="QUE22" s="7"/>
      <c r="QUF22" s="7"/>
      <c r="QUG22" s="7"/>
      <c r="QUH22" s="7"/>
      <c r="QUI22" s="7"/>
      <c r="QUJ22" s="7"/>
      <c r="QUK22" s="7"/>
      <c r="QUL22" s="7"/>
      <c r="QUM22" s="7"/>
      <c r="QUN22" s="7"/>
      <c r="QUO22" s="7"/>
      <c r="QUP22" s="7"/>
      <c r="QUQ22" s="7"/>
      <c r="QUR22" s="7"/>
      <c r="QUS22" s="7"/>
      <c r="QUT22" s="7"/>
      <c r="QUU22" s="7"/>
      <c r="QUV22" s="7"/>
      <c r="QUW22" s="7"/>
      <c r="QUX22" s="7"/>
      <c r="QUY22" s="7"/>
      <c r="QUZ22" s="7"/>
      <c r="QVA22" s="7"/>
      <c r="QVB22" s="7"/>
      <c r="QVC22" s="7"/>
      <c r="QVD22" s="7"/>
      <c r="QVE22" s="7"/>
      <c r="QVF22" s="7"/>
      <c r="QVG22" s="7"/>
      <c r="QVH22" s="7"/>
      <c r="QVI22" s="7"/>
      <c r="QVJ22" s="7"/>
      <c r="QVK22" s="7"/>
      <c r="QVL22" s="7"/>
      <c r="QVM22" s="7"/>
      <c r="QVN22" s="7"/>
      <c r="QVO22" s="7"/>
      <c r="QVP22" s="7"/>
      <c r="QVQ22" s="7"/>
      <c r="QVR22" s="7"/>
      <c r="QVS22" s="7"/>
      <c r="QVT22" s="7"/>
      <c r="QVU22" s="7"/>
      <c r="QVV22" s="7"/>
      <c r="QVW22" s="7"/>
      <c r="QVX22" s="7"/>
      <c r="QVY22" s="7"/>
      <c r="QVZ22" s="7"/>
      <c r="QWA22" s="7"/>
      <c r="QWB22" s="7"/>
      <c r="QWC22" s="7"/>
      <c r="QWD22" s="7"/>
      <c r="QWE22" s="7"/>
      <c r="QWF22" s="7"/>
      <c r="QWG22" s="7"/>
      <c r="QWH22" s="7"/>
      <c r="QWI22" s="7"/>
      <c r="QWJ22" s="7"/>
      <c r="QWK22" s="7"/>
      <c r="QWL22" s="7"/>
      <c r="QWM22" s="7"/>
      <c r="QWN22" s="7"/>
      <c r="QWO22" s="7"/>
      <c r="QWP22" s="7"/>
      <c r="QWQ22" s="7"/>
      <c r="QWR22" s="7"/>
      <c r="QWS22" s="7"/>
      <c r="QWT22" s="7"/>
      <c r="QWU22" s="7"/>
      <c r="QWV22" s="7"/>
      <c r="QWW22" s="7"/>
      <c r="QWX22" s="7"/>
      <c r="QWY22" s="7"/>
      <c r="QWZ22" s="7"/>
      <c r="QXA22" s="7"/>
      <c r="QXB22" s="7"/>
      <c r="QXC22" s="7"/>
      <c r="QXD22" s="7"/>
      <c r="QXE22" s="7"/>
      <c r="QXF22" s="7"/>
      <c r="QXG22" s="7"/>
      <c r="QXH22" s="7"/>
      <c r="QXI22" s="7"/>
      <c r="QXJ22" s="7"/>
      <c r="QXK22" s="7"/>
      <c r="QXL22" s="7"/>
      <c r="QXM22" s="7"/>
      <c r="QXN22" s="7"/>
      <c r="QXO22" s="7"/>
      <c r="QXP22" s="7"/>
      <c r="QXQ22" s="7"/>
      <c r="QXR22" s="7"/>
      <c r="QXS22" s="7"/>
      <c r="QXT22" s="7"/>
      <c r="QXU22" s="7"/>
      <c r="QXV22" s="7"/>
      <c r="QXW22" s="7"/>
      <c r="QXX22" s="7"/>
      <c r="QXY22" s="7"/>
      <c r="QXZ22" s="7"/>
      <c r="QYA22" s="7"/>
      <c r="QYB22" s="7"/>
      <c r="QYC22" s="7"/>
      <c r="QYD22" s="7"/>
      <c r="QYE22" s="7"/>
      <c r="QYF22" s="7"/>
      <c r="QYG22" s="7"/>
      <c r="QYH22" s="7"/>
      <c r="QYI22" s="7"/>
      <c r="QYJ22" s="7"/>
      <c r="QYK22" s="7"/>
      <c r="QYL22" s="7"/>
      <c r="QYM22" s="7"/>
      <c r="QYN22" s="7"/>
      <c r="QYO22" s="7"/>
      <c r="QYP22" s="7"/>
      <c r="QYQ22" s="7"/>
      <c r="QYR22" s="7"/>
      <c r="QYS22" s="7"/>
      <c r="QYT22" s="7"/>
      <c r="QYU22" s="7"/>
      <c r="QYV22" s="7"/>
      <c r="QYW22" s="7"/>
      <c r="QYX22" s="7"/>
      <c r="QYY22" s="7"/>
      <c r="QYZ22" s="7"/>
      <c r="QZA22" s="7"/>
      <c r="QZB22" s="7"/>
      <c r="QZC22" s="7"/>
      <c r="QZD22" s="7"/>
      <c r="QZE22" s="7"/>
      <c r="QZF22" s="7"/>
      <c r="QZG22" s="7"/>
      <c r="QZH22" s="7"/>
      <c r="QZI22" s="7"/>
      <c r="QZJ22" s="7"/>
      <c r="QZK22" s="7"/>
      <c r="QZL22" s="7"/>
      <c r="QZM22" s="7"/>
      <c r="QZN22" s="7"/>
      <c r="QZO22" s="7"/>
      <c r="QZP22" s="7"/>
      <c r="QZQ22" s="7"/>
      <c r="QZR22" s="7"/>
      <c r="QZS22" s="7"/>
      <c r="QZT22" s="7"/>
      <c r="QZU22" s="7"/>
      <c r="QZV22" s="7"/>
      <c r="QZW22" s="7"/>
      <c r="QZX22" s="7"/>
      <c r="QZY22" s="7"/>
      <c r="QZZ22" s="7"/>
      <c r="RAA22" s="7"/>
      <c r="RAB22" s="7"/>
      <c r="RAC22" s="7"/>
      <c r="RAD22" s="7"/>
      <c r="RAE22" s="7"/>
      <c r="RAF22" s="7"/>
      <c r="RAG22" s="7"/>
      <c r="RAH22" s="7"/>
      <c r="RAI22" s="7"/>
      <c r="RAJ22" s="7"/>
      <c r="RAK22" s="7"/>
      <c r="RAL22" s="7"/>
      <c r="RAM22" s="7"/>
      <c r="RAN22" s="7"/>
      <c r="RAO22" s="7"/>
      <c r="RAP22" s="7"/>
      <c r="RAQ22" s="7"/>
      <c r="RAR22" s="7"/>
      <c r="RAS22" s="7"/>
      <c r="RAT22" s="7"/>
      <c r="RAU22" s="7"/>
      <c r="RAV22" s="7"/>
      <c r="RAW22" s="7"/>
      <c r="RAX22" s="7"/>
      <c r="RAY22" s="7"/>
      <c r="RAZ22" s="7"/>
      <c r="RBA22" s="7"/>
      <c r="RBB22" s="7"/>
      <c r="RBC22" s="7"/>
      <c r="RBD22" s="7"/>
      <c r="RBE22" s="7"/>
      <c r="RBF22" s="7"/>
      <c r="RBG22" s="7"/>
      <c r="RBH22" s="7"/>
      <c r="RBI22" s="7"/>
      <c r="RBJ22" s="7"/>
      <c r="RBK22" s="7"/>
      <c r="RBL22" s="7"/>
      <c r="RBM22" s="7"/>
      <c r="RBN22" s="7"/>
      <c r="RBO22" s="7"/>
      <c r="RBP22" s="7"/>
      <c r="RBQ22" s="7"/>
      <c r="RBR22" s="7"/>
      <c r="RBS22" s="7"/>
      <c r="RBT22" s="7"/>
      <c r="RBU22" s="7"/>
      <c r="RBV22" s="7"/>
      <c r="RBW22" s="7"/>
      <c r="RBX22" s="7"/>
      <c r="RBY22" s="7"/>
      <c r="RBZ22" s="7"/>
      <c r="RCA22" s="7"/>
      <c r="RCB22" s="7"/>
      <c r="RCC22" s="7"/>
      <c r="RCD22" s="7"/>
      <c r="RCE22" s="7"/>
      <c r="RCF22" s="7"/>
      <c r="RCG22" s="7"/>
      <c r="RCH22" s="7"/>
      <c r="RCI22" s="7"/>
      <c r="RCJ22" s="7"/>
      <c r="RCK22" s="7"/>
      <c r="RCL22" s="7"/>
      <c r="RCM22" s="7"/>
      <c r="RCN22" s="7"/>
      <c r="RCO22" s="7"/>
      <c r="RCP22" s="7"/>
      <c r="RCQ22" s="7"/>
      <c r="RCR22" s="7"/>
      <c r="RCS22" s="7"/>
      <c r="RCT22" s="7"/>
      <c r="RCU22" s="7"/>
      <c r="RCV22" s="7"/>
      <c r="RCW22" s="7"/>
      <c r="RCX22" s="7"/>
      <c r="RCY22" s="7"/>
      <c r="RCZ22" s="7"/>
      <c r="RDA22" s="7"/>
      <c r="RDB22" s="7"/>
      <c r="RDC22" s="7"/>
      <c r="RDD22" s="7"/>
      <c r="RDE22" s="7"/>
      <c r="RDF22" s="7"/>
      <c r="RDG22" s="7"/>
      <c r="RDH22" s="7"/>
      <c r="RDI22" s="7"/>
      <c r="RDJ22" s="7"/>
      <c r="RDK22" s="7"/>
      <c r="RDL22" s="7"/>
      <c r="RDM22" s="7"/>
      <c r="RDN22" s="7"/>
      <c r="RDO22" s="7"/>
      <c r="RDP22" s="7"/>
      <c r="RDQ22" s="7"/>
      <c r="RDR22" s="7"/>
      <c r="RDS22" s="7"/>
      <c r="RDT22" s="7"/>
      <c r="RDU22" s="7"/>
      <c r="RDV22" s="7"/>
      <c r="RDW22" s="7"/>
      <c r="RDX22" s="7"/>
      <c r="RDY22" s="7"/>
      <c r="RDZ22" s="7"/>
      <c r="REA22" s="7"/>
      <c r="REB22" s="7"/>
      <c r="REC22" s="7"/>
      <c r="RED22" s="7"/>
      <c r="REE22" s="7"/>
      <c r="REF22" s="7"/>
      <c r="REG22" s="7"/>
      <c r="REH22" s="7"/>
      <c r="REI22" s="7"/>
      <c r="REJ22" s="7"/>
      <c r="REK22" s="7"/>
      <c r="REL22" s="7"/>
      <c r="REM22" s="7"/>
      <c r="REN22" s="7"/>
      <c r="REO22" s="7"/>
      <c r="REP22" s="7"/>
      <c r="REQ22" s="7"/>
      <c r="RER22" s="7"/>
      <c r="RES22" s="7"/>
      <c r="RET22" s="7"/>
      <c r="REU22" s="7"/>
      <c r="REV22" s="7"/>
      <c r="REW22" s="7"/>
      <c r="REX22" s="7"/>
      <c r="REY22" s="7"/>
      <c r="REZ22" s="7"/>
      <c r="RFA22" s="7"/>
      <c r="RFB22" s="7"/>
      <c r="RFC22" s="7"/>
      <c r="RFD22" s="7"/>
      <c r="RFE22" s="7"/>
      <c r="RFF22" s="7"/>
      <c r="RFG22" s="7"/>
      <c r="RFH22" s="7"/>
      <c r="RFI22" s="7"/>
      <c r="RFJ22" s="7"/>
      <c r="RFK22" s="7"/>
      <c r="RFL22" s="7"/>
      <c r="RFM22" s="7"/>
      <c r="RFN22" s="7"/>
      <c r="RFO22" s="7"/>
      <c r="RFP22" s="7"/>
      <c r="RFQ22" s="7"/>
      <c r="RFR22" s="7"/>
      <c r="RFS22" s="7"/>
      <c r="RFT22" s="7"/>
      <c r="RFU22" s="7"/>
      <c r="RFV22" s="7"/>
      <c r="RFW22" s="7"/>
      <c r="RFX22" s="7"/>
      <c r="RFY22" s="7"/>
      <c r="RFZ22" s="7"/>
      <c r="RGA22" s="7"/>
      <c r="RGB22" s="7"/>
      <c r="RGC22" s="7"/>
      <c r="RGD22" s="7"/>
      <c r="RGE22" s="7"/>
      <c r="RGF22" s="7"/>
      <c r="RGG22" s="7"/>
      <c r="RGH22" s="7"/>
      <c r="RGI22" s="7"/>
      <c r="RGJ22" s="7"/>
      <c r="RGK22" s="7"/>
      <c r="RGL22" s="7"/>
      <c r="RGM22" s="7"/>
      <c r="RGN22" s="7"/>
      <c r="RGO22" s="7"/>
      <c r="RGP22" s="7"/>
      <c r="RGQ22" s="7"/>
      <c r="RGR22" s="7"/>
      <c r="RGS22" s="7"/>
      <c r="RGT22" s="7"/>
      <c r="RGU22" s="7"/>
      <c r="RGV22" s="7"/>
      <c r="RGW22" s="7"/>
      <c r="RGX22" s="7"/>
      <c r="RGY22" s="7"/>
      <c r="RGZ22" s="7"/>
      <c r="RHA22" s="7"/>
      <c r="RHB22" s="7"/>
      <c r="RHC22" s="7"/>
      <c r="RHD22" s="7"/>
      <c r="RHE22" s="7"/>
      <c r="RHF22" s="7"/>
      <c r="RHG22" s="7"/>
      <c r="RHH22" s="7"/>
      <c r="RHI22" s="7"/>
      <c r="RHJ22" s="7"/>
      <c r="RHK22" s="7"/>
      <c r="RHL22" s="7"/>
      <c r="RHM22" s="7"/>
      <c r="RHN22" s="7"/>
      <c r="RHO22" s="7"/>
      <c r="RHP22" s="7"/>
      <c r="RHQ22" s="7"/>
      <c r="RHR22" s="7"/>
      <c r="RHS22" s="7"/>
      <c r="RHT22" s="7"/>
      <c r="RHU22" s="7"/>
      <c r="RHV22" s="7"/>
      <c r="RHW22" s="7"/>
      <c r="RHX22" s="7"/>
      <c r="RHY22" s="7"/>
      <c r="RHZ22" s="7"/>
      <c r="RIA22" s="7"/>
      <c r="RIB22" s="7"/>
      <c r="RIC22" s="7"/>
      <c r="RID22" s="7"/>
      <c r="RIE22" s="7"/>
      <c r="RIF22" s="7"/>
      <c r="RIG22" s="7"/>
      <c r="RIH22" s="7"/>
      <c r="RII22" s="7"/>
      <c r="RIJ22" s="7"/>
      <c r="RIK22" s="7"/>
      <c r="RIL22" s="7"/>
      <c r="RIM22" s="7"/>
      <c r="RIN22" s="7"/>
      <c r="RIO22" s="7"/>
      <c r="RIP22" s="7"/>
      <c r="RIQ22" s="7"/>
      <c r="RIR22" s="7"/>
      <c r="RIS22" s="7"/>
      <c r="RIT22" s="7"/>
      <c r="RIU22" s="7"/>
      <c r="RIV22" s="7"/>
      <c r="RIW22" s="7"/>
      <c r="RIX22" s="7"/>
      <c r="RIY22" s="7"/>
      <c r="RIZ22" s="7"/>
      <c r="RJA22" s="7"/>
      <c r="RJB22" s="7"/>
      <c r="RJC22" s="7"/>
      <c r="RJD22" s="7"/>
      <c r="RJE22" s="7"/>
      <c r="RJF22" s="7"/>
      <c r="RJG22" s="7"/>
      <c r="RJH22" s="7"/>
      <c r="RJI22" s="7"/>
      <c r="RJJ22" s="7"/>
      <c r="RJK22" s="7"/>
      <c r="RJL22" s="7"/>
      <c r="RJM22" s="7"/>
      <c r="RJN22" s="7"/>
      <c r="RJO22" s="7"/>
      <c r="RJP22" s="7"/>
      <c r="RJQ22" s="7"/>
      <c r="RJR22" s="7"/>
      <c r="RJS22" s="7"/>
      <c r="RJT22" s="7"/>
      <c r="RJU22" s="7"/>
      <c r="RJV22" s="7"/>
      <c r="RJW22" s="7"/>
      <c r="RJX22" s="7"/>
      <c r="RJY22" s="7"/>
      <c r="RJZ22" s="7"/>
      <c r="RKA22" s="7"/>
      <c r="RKB22" s="7"/>
      <c r="RKC22" s="7"/>
      <c r="RKD22" s="7"/>
      <c r="RKE22" s="7"/>
      <c r="RKF22" s="7"/>
      <c r="RKG22" s="7"/>
      <c r="RKH22" s="7"/>
      <c r="RKI22" s="7"/>
      <c r="RKJ22" s="7"/>
      <c r="RKK22" s="7"/>
      <c r="RKL22" s="7"/>
      <c r="RKM22" s="7"/>
      <c r="RKN22" s="7"/>
      <c r="RKO22" s="7"/>
      <c r="RKP22" s="7"/>
      <c r="RKQ22" s="7"/>
      <c r="RKR22" s="7"/>
      <c r="RKS22" s="7"/>
      <c r="RKT22" s="7"/>
      <c r="RKU22" s="7"/>
      <c r="RKV22" s="7"/>
      <c r="RKW22" s="7"/>
      <c r="RKX22" s="7"/>
      <c r="RKY22" s="7"/>
      <c r="RKZ22" s="7"/>
      <c r="RLA22" s="7"/>
      <c r="RLB22" s="7"/>
      <c r="RLC22" s="7"/>
      <c r="RLD22" s="7"/>
      <c r="RLE22" s="7"/>
      <c r="RLF22" s="7"/>
      <c r="RLG22" s="7"/>
      <c r="RLH22" s="7"/>
      <c r="RLI22" s="7"/>
      <c r="RLJ22" s="7"/>
      <c r="RLK22" s="7"/>
      <c r="RLL22" s="7"/>
      <c r="RLM22" s="7"/>
      <c r="RLN22" s="7"/>
      <c r="RLO22" s="7"/>
      <c r="RLP22" s="7"/>
      <c r="RLQ22" s="7"/>
      <c r="RLR22" s="7"/>
      <c r="RLS22" s="7"/>
      <c r="RLT22" s="7"/>
      <c r="RLU22" s="7"/>
      <c r="RLV22" s="7"/>
      <c r="RLW22" s="7"/>
      <c r="RLX22" s="7"/>
      <c r="RLY22" s="7"/>
      <c r="RLZ22" s="7"/>
      <c r="RMA22" s="7"/>
      <c r="RMB22" s="7"/>
      <c r="RMC22" s="7"/>
      <c r="RMD22" s="7"/>
      <c r="RME22" s="7"/>
      <c r="RMF22" s="7"/>
      <c r="RMG22" s="7"/>
      <c r="RMH22" s="7"/>
      <c r="RMI22" s="7"/>
      <c r="RMJ22" s="7"/>
      <c r="RMK22" s="7"/>
      <c r="RML22" s="7"/>
      <c r="RMM22" s="7"/>
      <c r="RMN22" s="7"/>
      <c r="RMO22" s="7"/>
      <c r="RMP22" s="7"/>
      <c r="RMQ22" s="7"/>
      <c r="RMR22" s="7"/>
      <c r="RMS22" s="7"/>
      <c r="RMT22" s="7"/>
      <c r="RMU22" s="7"/>
      <c r="RMV22" s="7"/>
      <c r="RMW22" s="7"/>
      <c r="RMX22" s="7"/>
      <c r="RMY22" s="7"/>
      <c r="RMZ22" s="7"/>
      <c r="RNA22" s="7"/>
      <c r="RNB22" s="7"/>
      <c r="RNC22" s="7"/>
      <c r="RND22" s="7"/>
      <c r="RNE22" s="7"/>
      <c r="RNF22" s="7"/>
      <c r="RNG22" s="7"/>
      <c r="RNH22" s="7"/>
      <c r="RNI22" s="7"/>
      <c r="RNJ22" s="7"/>
      <c r="RNK22" s="7"/>
      <c r="RNL22" s="7"/>
      <c r="RNM22" s="7"/>
      <c r="RNN22" s="7"/>
      <c r="RNO22" s="7"/>
      <c r="RNP22" s="7"/>
      <c r="RNQ22" s="7"/>
      <c r="RNR22" s="7"/>
      <c r="RNS22" s="7"/>
      <c r="RNT22" s="7"/>
      <c r="RNU22" s="7"/>
      <c r="RNV22" s="7"/>
      <c r="RNW22" s="7"/>
      <c r="RNX22" s="7"/>
      <c r="RNY22" s="7"/>
      <c r="RNZ22" s="7"/>
      <c r="ROA22" s="7"/>
      <c r="ROB22" s="7"/>
      <c r="ROC22" s="7"/>
      <c r="ROD22" s="7"/>
      <c r="ROE22" s="7"/>
      <c r="ROF22" s="7"/>
      <c r="ROG22" s="7"/>
      <c r="ROH22" s="7"/>
      <c r="ROI22" s="7"/>
      <c r="ROJ22" s="7"/>
      <c r="ROK22" s="7"/>
      <c r="ROL22" s="7"/>
      <c r="ROM22" s="7"/>
      <c r="RON22" s="7"/>
      <c r="ROO22" s="7"/>
      <c r="ROP22" s="7"/>
      <c r="ROQ22" s="7"/>
      <c r="ROR22" s="7"/>
      <c r="ROS22" s="7"/>
      <c r="ROT22" s="7"/>
      <c r="ROU22" s="7"/>
      <c r="ROV22" s="7"/>
      <c r="ROW22" s="7"/>
      <c r="ROX22" s="7"/>
      <c r="ROY22" s="7"/>
      <c r="ROZ22" s="7"/>
      <c r="RPA22" s="7"/>
      <c r="RPB22" s="7"/>
      <c r="RPC22" s="7"/>
      <c r="RPD22" s="7"/>
      <c r="RPE22" s="7"/>
      <c r="RPF22" s="7"/>
      <c r="RPG22" s="7"/>
      <c r="RPH22" s="7"/>
      <c r="RPI22" s="7"/>
      <c r="RPJ22" s="7"/>
      <c r="RPK22" s="7"/>
      <c r="RPL22" s="7"/>
      <c r="RPM22" s="7"/>
      <c r="RPN22" s="7"/>
      <c r="RPO22" s="7"/>
      <c r="RPP22" s="7"/>
      <c r="RPQ22" s="7"/>
      <c r="RPR22" s="7"/>
      <c r="RPS22" s="7"/>
      <c r="RPT22" s="7"/>
      <c r="RPU22" s="7"/>
      <c r="RPV22" s="7"/>
      <c r="RPW22" s="7"/>
      <c r="RPX22" s="7"/>
      <c r="RPY22" s="7"/>
      <c r="RPZ22" s="7"/>
      <c r="RQA22" s="7"/>
      <c r="RQB22" s="7"/>
      <c r="RQC22" s="7"/>
      <c r="RQD22" s="7"/>
      <c r="RQE22" s="7"/>
      <c r="RQF22" s="7"/>
      <c r="RQG22" s="7"/>
      <c r="RQH22" s="7"/>
      <c r="RQI22" s="7"/>
      <c r="RQJ22" s="7"/>
      <c r="RQK22" s="7"/>
      <c r="RQL22" s="7"/>
      <c r="RQM22" s="7"/>
      <c r="RQN22" s="7"/>
      <c r="RQO22" s="7"/>
      <c r="RQP22" s="7"/>
      <c r="RQQ22" s="7"/>
      <c r="RQR22" s="7"/>
      <c r="RQS22" s="7"/>
      <c r="RQT22" s="7"/>
      <c r="RQU22" s="7"/>
      <c r="RQV22" s="7"/>
      <c r="RQW22" s="7"/>
      <c r="RQX22" s="7"/>
      <c r="RQY22" s="7"/>
      <c r="RQZ22" s="7"/>
      <c r="RRA22" s="7"/>
      <c r="RRB22" s="7"/>
      <c r="RRC22" s="7"/>
      <c r="RRD22" s="7"/>
      <c r="RRE22" s="7"/>
      <c r="RRF22" s="7"/>
      <c r="RRG22" s="7"/>
      <c r="RRH22" s="7"/>
      <c r="RRI22" s="7"/>
      <c r="RRJ22" s="7"/>
      <c r="RRK22" s="7"/>
      <c r="RRL22" s="7"/>
      <c r="RRM22" s="7"/>
      <c r="RRN22" s="7"/>
      <c r="RRO22" s="7"/>
      <c r="RRP22" s="7"/>
      <c r="RRQ22" s="7"/>
      <c r="RRR22" s="7"/>
      <c r="RRS22" s="7"/>
      <c r="RRT22" s="7"/>
      <c r="RRU22" s="7"/>
      <c r="RRV22" s="7"/>
      <c r="RRW22" s="7"/>
      <c r="RRX22" s="7"/>
      <c r="RRY22" s="7"/>
      <c r="RRZ22" s="7"/>
      <c r="RSA22" s="7"/>
      <c r="RSB22" s="7"/>
      <c r="RSC22" s="7"/>
      <c r="RSD22" s="7"/>
      <c r="RSE22" s="7"/>
      <c r="RSF22" s="7"/>
      <c r="RSG22" s="7"/>
      <c r="RSH22" s="7"/>
      <c r="RSI22" s="7"/>
      <c r="RSJ22" s="7"/>
      <c r="RSK22" s="7"/>
      <c r="RSL22" s="7"/>
      <c r="RSM22" s="7"/>
      <c r="RSN22" s="7"/>
      <c r="RSO22" s="7"/>
      <c r="RSP22" s="7"/>
      <c r="RSQ22" s="7"/>
      <c r="RSR22" s="7"/>
      <c r="RSS22" s="7"/>
      <c r="RST22" s="7"/>
      <c r="RSU22" s="7"/>
      <c r="RSV22" s="7"/>
      <c r="RSW22" s="7"/>
      <c r="RSX22" s="7"/>
      <c r="RSY22" s="7"/>
      <c r="RSZ22" s="7"/>
      <c r="RTA22" s="7"/>
      <c r="RTB22" s="7"/>
      <c r="RTC22" s="7"/>
      <c r="RTD22" s="7"/>
      <c r="RTE22" s="7"/>
      <c r="RTF22" s="7"/>
      <c r="RTG22" s="7"/>
      <c r="RTH22" s="7"/>
      <c r="RTI22" s="7"/>
      <c r="RTJ22" s="7"/>
      <c r="RTK22" s="7"/>
      <c r="RTL22" s="7"/>
      <c r="RTM22" s="7"/>
      <c r="RTN22" s="7"/>
      <c r="RTO22" s="7"/>
      <c r="RTP22" s="7"/>
      <c r="RTQ22" s="7"/>
      <c r="RTR22" s="7"/>
      <c r="RTS22" s="7"/>
      <c r="RTT22" s="7"/>
      <c r="RTU22" s="7"/>
      <c r="RTV22" s="7"/>
      <c r="RTW22" s="7"/>
      <c r="RTX22" s="7"/>
      <c r="RTY22" s="7"/>
      <c r="RTZ22" s="7"/>
      <c r="RUA22" s="7"/>
      <c r="RUB22" s="7"/>
      <c r="RUC22" s="7"/>
      <c r="RUD22" s="7"/>
      <c r="RUE22" s="7"/>
      <c r="RUF22" s="7"/>
      <c r="RUG22" s="7"/>
      <c r="RUH22" s="7"/>
      <c r="RUI22" s="7"/>
      <c r="RUJ22" s="7"/>
      <c r="RUK22" s="7"/>
      <c r="RUL22" s="7"/>
      <c r="RUM22" s="7"/>
      <c r="RUN22" s="7"/>
      <c r="RUO22" s="7"/>
      <c r="RUP22" s="7"/>
      <c r="RUQ22" s="7"/>
      <c r="RUR22" s="7"/>
      <c r="RUS22" s="7"/>
      <c r="RUT22" s="7"/>
      <c r="RUU22" s="7"/>
      <c r="RUV22" s="7"/>
      <c r="RUW22" s="7"/>
      <c r="RUX22" s="7"/>
      <c r="RUY22" s="7"/>
      <c r="RUZ22" s="7"/>
      <c r="RVA22" s="7"/>
      <c r="RVB22" s="7"/>
      <c r="RVC22" s="7"/>
      <c r="RVD22" s="7"/>
      <c r="RVE22" s="7"/>
      <c r="RVF22" s="7"/>
      <c r="RVG22" s="7"/>
      <c r="RVH22" s="7"/>
      <c r="RVI22" s="7"/>
      <c r="RVJ22" s="7"/>
      <c r="RVK22" s="7"/>
      <c r="RVL22" s="7"/>
      <c r="RVM22" s="7"/>
      <c r="RVN22" s="7"/>
      <c r="RVO22" s="7"/>
      <c r="RVP22" s="7"/>
      <c r="RVQ22" s="7"/>
      <c r="RVR22" s="7"/>
      <c r="RVS22" s="7"/>
      <c r="RVT22" s="7"/>
      <c r="RVU22" s="7"/>
      <c r="RVV22" s="7"/>
      <c r="RVW22" s="7"/>
      <c r="RVX22" s="7"/>
      <c r="RVY22" s="7"/>
      <c r="RVZ22" s="7"/>
      <c r="RWA22" s="7"/>
      <c r="RWB22" s="7"/>
      <c r="RWC22" s="7"/>
      <c r="RWD22" s="7"/>
      <c r="RWE22" s="7"/>
      <c r="RWF22" s="7"/>
      <c r="RWG22" s="7"/>
      <c r="RWH22" s="7"/>
      <c r="RWI22" s="7"/>
      <c r="RWJ22" s="7"/>
      <c r="RWK22" s="7"/>
      <c r="RWL22" s="7"/>
      <c r="RWM22" s="7"/>
      <c r="RWN22" s="7"/>
      <c r="RWO22" s="7"/>
      <c r="RWP22" s="7"/>
      <c r="RWQ22" s="7"/>
      <c r="RWR22" s="7"/>
      <c r="RWS22" s="7"/>
      <c r="RWT22" s="7"/>
      <c r="RWU22" s="7"/>
      <c r="RWV22" s="7"/>
      <c r="RWW22" s="7"/>
      <c r="RWX22" s="7"/>
      <c r="RWY22" s="7"/>
      <c r="RWZ22" s="7"/>
      <c r="RXA22" s="7"/>
      <c r="RXB22" s="7"/>
      <c r="RXC22" s="7"/>
      <c r="RXD22" s="7"/>
      <c r="RXE22" s="7"/>
      <c r="RXF22" s="7"/>
      <c r="RXG22" s="7"/>
      <c r="RXH22" s="7"/>
      <c r="RXI22" s="7"/>
      <c r="RXJ22" s="7"/>
      <c r="RXK22" s="7"/>
      <c r="RXL22" s="7"/>
      <c r="RXM22" s="7"/>
      <c r="RXN22" s="7"/>
      <c r="RXO22" s="7"/>
      <c r="RXP22" s="7"/>
      <c r="RXQ22" s="7"/>
      <c r="RXR22" s="7"/>
      <c r="RXS22" s="7"/>
      <c r="RXT22" s="7"/>
      <c r="RXU22" s="7"/>
      <c r="RXV22" s="7"/>
      <c r="RXW22" s="7"/>
      <c r="RXX22" s="7"/>
      <c r="RXY22" s="7"/>
      <c r="RXZ22" s="7"/>
      <c r="RYA22" s="7"/>
      <c r="RYB22" s="7"/>
      <c r="RYC22" s="7"/>
      <c r="RYD22" s="7"/>
      <c r="RYE22" s="7"/>
      <c r="RYF22" s="7"/>
      <c r="RYG22" s="7"/>
      <c r="RYH22" s="7"/>
      <c r="RYI22" s="7"/>
      <c r="RYJ22" s="7"/>
      <c r="RYK22" s="7"/>
      <c r="RYL22" s="7"/>
      <c r="RYM22" s="7"/>
      <c r="RYN22" s="7"/>
      <c r="RYO22" s="7"/>
      <c r="RYP22" s="7"/>
      <c r="RYQ22" s="7"/>
      <c r="RYR22" s="7"/>
      <c r="RYS22" s="7"/>
      <c r="RYT22" s="7"/>
      <c r="RYU22" s="7"/>
      <c r="RYV22" s="7"/>
      <c r="RYW22" s="7"/>
      <c r="RYX22" s="7"/>
      <c r="RYY22" s="7"/>
      <c r="RYZ22" s="7"/>
      <c r="RZA22" s="7"/>
      <c r="RZB22" s="7"/>
      <c r="RZC22" s="7"/>
      <c r="RZD22" s="7"/>
      <c r="RZE22" s="7"/>
      <c r="RZF22" s="7"/>
      <c r="RZG22" s="7"/>
      <c r="RZH22" s="7"/>
      <c r="RZI22" s="7"/>
      <c r="RZJ22" s="7"/>
      <c r="RZK22" s="7"/>
      <c r="RZL22" s="7"/>
      <c r="RZM22" s="7"/>
      <c r="RZN22" s="7"/>
      <c r="RZO22" s="7"/>
      <c r="RZP22" s="7"/>
      <c r="RZQ22" s="7"/>
      <c r="RZR22" s="7"/>
      <c r="RZS22" s="7"/>
      <c r="RZT22" s="7"/>
      <c r="RZU22" s="7"/>
      <c r="RZV22" s="7"/>
      <c r="RZW22" s="7"/>
      <c r="RZX22" s="7"/>
      <c r="RZY22" s="7"/>
      <c r="RZZ22" s="7"/>
      <c r="SAA22" s="7"/>
      <c r="SAB22" s="7"/>
      <c r="SAC22" s="7"/>
      <c r="SAD22" s="7"/>
      <c r="SAE22" s="7"/>
      <c r="SAF22" s="7"/>
      <c r="SAG22" s="7"/>
      <c r="SAH22" s="7"/>
      <c r="SAI22" s="7"/>
      <c r="SAJ22" s="7"/>
      <c r="SAK22" s="7"/>
      <c r="SAL22" s="7"/>
      <c r="SAM22" s="7"/>
      <c r="SAN22" s="7"/>
      <c r="SAO22" s="7"/>
      <c r="SAP22" s="7"/>
      <c r="SAQ22" s="7"/>
      <c r="SAR22" s="7"/>
      <c r="SAS22" s="7"/>
      <c r="SAT22" s="7"/>
      <c r="SAU22" s="7"/>
      <c r="SAV22" s="7"/>
      <c r="SAW22" s="7"/>
      <c r="SAX22" s="7"/>
      <c r="SAY22" s="7"/>
      <c r="SAZ22" s="7"/>
      <c r="SBA22" s="7"/>
      <c r="SBB22" s="7"/>
      <c r="SBC22" s="7"/>
      <c r="SBD22" s="7"/>
      <c r="SBE22" s="7"/>
      <c r="SBF22" s="7"/>
      <c r="SBG22" s="7"/>
      <c r="SBH22" s="7"/>
      <c r="SBI22" s="7"/>
      <c r="SBJ22" s="7"/>
      <c r="SBK22" s="7"/>
      <c r="SBL22" s="7"/>
      <c r="SBM22" s="7"/>
      <c r="SBN22" s="7"/>
      <c r="SBO22" s="7"/>
      <c r="SBP22" s="7"/>
      <c r="SBQ22" s="7"/>
      <c r="SBR22" s="7"/>
      <c r="SBS22" s="7"/>
      <c r="SBT22" s="7"/>
      <c r="SBU22" s="7"/>
      <c r="SBV22" s="7"/>
      <c r="SBW22" s="7"/>
      <c r="SBX22" s="7"/>
      <c r="SBY22" s="7"/>
      <c r="SBZ22" s="7"/>
      <c r="SCA22" s="7"/>
      <c r="SCB22" s="7"/>
      <c r="SCC22" s="7"/>
      <c r="SCD22" s="7"/>
      <c r="SCE22" s="7"/>
      <c r="SCF22" s="7"/>
      <c r="SCG22" s="7"/>
      <c r="SCH22" s="7"/>
      <c r="SCI22" s="7"/>
      <c r="SCJ22" s="7"/>
      <c r="SCK22" s="7"/>
      <c r="SCL22" s="7"/>
      <c r="SCM22" s="7"/>
      <c r="SCN22" s="7"/>
      <c r="SCO22" s="7"/>
      <c r="SCP22" s="7"/>
      <c r="SCQ22" s="7"/>
      <c r="SCR22" s="7"/>
      <c r="SCS22" s="7"/>
      <c r="SCT22" s="7"/>
      <c r="SCU22" s="7"/>
      <c r="SCV22" s="7"/>
      <c r="SCW22" s="7"/>
      <c r="SCX22" s="7"/>
      <c r="SCY22" s="7"/>
      <c r="SCZ22" s="7"/>
      <c r="SDA22" s="7"/>
      <c r="SDB22" s="7"/>
      <c r="SDC22" s="7"/>
      <c r="SDD22" s="7"/>
      <c r="SDE22" s="7"/>
      <c r="SDF22" s="7"/>
      <c r="SDG22" s="7"/>
      <c r="SDH22" s="7"/>
      <c r="SDI22" s="7"/>
      <c r="SDJ22" s="7"/>
      <c r="SDK22" s="7"/>
      <c r="SDL22" s="7"/>
      <c r="SDM22" s="7"/>
      <c r="SDN22" s="7"/>
      <c r="SDO22" s="7"/>
      <c r="SDP22" s="7"/>
      <c r="SDQ22" s="7"/>
      <c r="SDR22" s="7"/>
      <c r="SDS22" s="7"/>
      <c r="SDT22" s="7"/>
      <c r="SDU22" s="7"/>
      <c r="SDV22" s="7"/>
      <c r="SDW22" s="7"/>
      <c r="SDX22" s="7"/>
      <c r="SDY22" s="7"/>
      <c r="SDZ22" s="7"/>
      <c r="SEA22" s="7"/>
      <c r="SEB22" s="7"/>
      <c r="SEC22" s="7"/>
      <c r="SED22" s="7"/>
      <c r="SEE22" s="7"/>
      <c r="SEF22" s="7"/>
      <c r="SEG22" s="7"/>
      <c r="SEH22" s="7"/>
      <c r="SEI22" s="7"/>
      <c r="SEJ22" s="7"/>
      <c r="SEK22" s="7"/>
      <c r="SEL22" s="7"/>
      <c r="SEM22" s="7"/>
      <c r="SEN22" s="7"/>
      <c r="SEO22" s="7"/>
      <c r="SEP22" s="7"/>
      <c r="SEQ22" s="7"/>
      <c r="SER22" s="7"/>
      <c r="SES22" s="7"/>
      <c r="SET22" s="7"/>
      <c r="SEU22" s="7"/>
      <c r="SEV22" s="7"/>
      <c r="SEW22" s="7"/>
      <c r="SEX22" s="7"/>
      <c r="SEY22" s="7"/>
      <c r="SEZ22" s="7"/>
      <c r="SFA22" s="7"/>
      <c r="SFB22" s="7"/>
      <c r="SFC22" s="7"/>
      <c r="SFD22" s="7"/>
      <c r="SFE22" s="7"/>
      <c r="SFF22" s="7"/>
      <c r="SFG22" s="7"/>
      <c r="SFH22" s="7"/>
      <c r="SFI22" s="7"/>
      <c r="SFJ22" s="7"/>
      <c r="SFK22" s="7"/>
      <c r="SFL22" s="7"/>
      <c r="SFM22" s="7"/>
      <c r="SFN22" s="7"/>
      <c r="SFO22" s="7"/>
      <c r="SFP22" s="7"/>
      <c r="SFQ22" s="7"/>
      <c r="SFR22" s="7"/>
      <c r="SFS22" s="7"/>
      <c r="SFT22" s="7"/>
      <c r="SFU22" s="7"/>
      <c r="SFV22" s="7"/>
      <c r="SFW22" s="7"/>
      <c r="SFX22" s="7"/>
      <c r="SFY22" s="7"/>
      <c r="SFZ22" s="7"/>
      <c r="SGA22" s="7"/>
      <c r="SGB22" s="7"/>
      <c r="SGC22" s="7"/>
      <c r="SGD22" s="7"/>
      <c r="SGE22" s="7"/>
      <c r="SGF22" s="7"/>
      <c r="SGG22" s="7"/>
      <c r="SGH22" s="7"/>
      <c r="SGI22" s="7"/>
      <c r="SGJ22" s="7"/>
      <c r="SGK22" s="7"/>
      <c r="SGL22" s="7"/>
      <c r="SGM22" s="7"/>
      <c r="SGN22" s="7"/>
      <c r="SGO22" s="7"/>
      <c r="SGP22" s="7"/>
      <c r="SGQ22" s="7"/>
      <c r="SGR22" s="7"/>
      <c r="SGS22" s="7"/>
      <c r="SGT22" s="7"/>
      <c r="SGU22" s="7"/>
      <c r="SGV22" s="7"/>
      <c r="SGW22" s="7"/>
      <c r="SGX22" s="7"/>
      <c r="SGY22" s="7"/>
      <c r="SGZ22" s="7"/>
      <c r="SHA22" s="7"/>
      <c r="SHB22" s="7"/>
      <c r="SHC22" s="7"/>
      <c r="SHD22" s="7"/>
      <c r="SHE22" s="7"/>
      <c r="SHF22" s="7"/>
      <c r="SHG22" s="7"/>
      <c r="SHH22" s="7"/>
      <c r="SHI22" s="7"/>
      <c r="SHJ22" s="7"/>
      <c r="SHK22" s="7"/>
      <c r="SHL22" s="7"/>
      <c r="SHM22" s="7"/>
      <c r="SHN22" s="7"/>
      <c r="SHO22" s="7"/>
      <c r="SHP22" s="7"/>
      <c r="SHQ22" s="7"/>
      <c r="SHR22" s="7"/>
      <c r="SHS22" s="7"/>
      <c r="SHT22" s="7"/>
      <c r="SHU22" s="7"/>
      <c r="SHV22" s="7"/>
      <c r="SHW22" s="7"/>
      <c r="SHX22" s="7"/>
      <c r="SHY22" s="7"/>
      <c r="SHZ22" s="7"/>
      <c r="SIA22" s="7"/>
      <c r="SIB22" s="7"/>
      <c r="SIC22" s="7"/>
      <c r="SID22" s="7"/>
      <c r="SIE22" s="7"/>
      <c r="SIF22" s="7"/>
      <c r="SIG22" s="7"/>
      <c r="SIH22" s="7"/>
      <c r="SII22" s="7"/>
      <c r="SIJ22" s="7"/>
      <c r="SIK22" s="7"/>
      <c r="SIL22" s="7"/>
      <c r="SIM22" s="7"/>
      <c r="SIN22" s="7"/>
      <c r="SIO22" s="7"/>
      <c r="SIP22" s="7"/>
      <c r="SIQ22" s="7"/>
      <c r="SIR22" s="7"/>
      <c r="SIS22" s="7"/>
      <c r="SIT22" s="7"/>
      <c r="SIU22" s="7"/>
      <c r="SIV22" s="7"/>
      <c r="SIW22" s="7"/>
      <c r="SIX22" s="7"/>
      <c r="SIY22" s="7"/>
      <c r="SIZ22" s="7"/>
      <c r="SJA22" s="7"/>
      <c r="SJB22" s="7"/>
      <c r="SJC22" s="7"/>
      <c r="SJD22" s="7"/>
      <c r="SJE22" s="7"/>
      <c r="SJF22" s="7"/>
      <c r="SJG22" s="7"/>
      <c r="SJH22" s="7"/>
      <c r="SJI22" s="7"/>
      <c r="SJJ22" s="7"/>
      <c r="SJK22" s="7"/>
      <c r="SJL22" s="7"/>
      <c r="SJM22" s="7"/>
      <c r="SJN22" s="7"/>
      <c r="SJO22" s="7"/>
      <c r="SJP22" s="7"/>
      <c r="SJQ22" s="7"/>
      <c r="SJR22" s="7"/>
      <c r="SJS22" s="7"/>
      <c r="SJT22" s="7"/>
      <c r="SJU22" s="7"/>
      <c r="SJV22" s="7"/>
      <c r="SJW22" s="7"/>
      <c r="SJX22" s="7"/>
      <c r="SJY22" s="7"/>
      <c r="SJZ22" s="7"/>
      <c r="SKA22" s="7"/>
      <c r="SKB22" s="7"/>
      <c r="SKC22" s="7"/>
      <c r="SKD22" s="7"/>
      <c r="SKE22" s="7"/>
      <c r="SKF22" s="7"/>
      <c r="SKG22" s="7"/>
      <c r="SKH22" s="7"/>
      <c r="SKI22" s="7"/>
      <c r="SKJ22" s="7"/>
      <c r="SKK22" s="7"/>
      <c r="SKL22" s="7"/>
      <c r="SKM22" s="7"/>
      <c r="SKN22" s="7"/>
      <c r="SKO22" s="7"/>
      <c r="SKP22" s="7"/>
      <c r="SKQ22" s="7"/>
      <c r="SKR22" s="7"/>
      <c r="SKS22" s="7"/>
      <c r="SKT22" s="7"/>
      <c r="SKU22" s="7"/>
      <c r="SKV22" s="7"/>
      <c r="SKW22" s="7"/>
      <c r="SKX22" s="7"/>
      <c r="SKY22" s="7"/>
      <c r="SKZ22" s="7"/>
      <c r="SLA22" s="7"/>
      <c r="SLB22" s="7"/>
      <c r="SLC22" s="7"/>
      <c r="SLD22" s="7"/>
      <c r="SLE22" s="7"/>
      <c r="SLF22" s="7"/>
      <c r="SLG22" s="7"/>
      <c r="SLH22" s="7"/>
      <c r="SLI22" s="7"/>
      <c r="SLJ22" s="7"/>
      <c r="SLK22" s="7"/>
      <c r="SLL22" s="7"/>
      <c r="SLM22" s="7"/>
      <c r="SLN22" s="7"/>
      <c r="SLO22" s="7"/>
      <c r="SLP22" s="7"/>
      <c r="SLQ22" s="7"/>
      <c r="SLR22" s="7"/>
      <c r="SLS22" s="7"/>
      <c r="SLT22" s="7"/>
      <c r="SLU22" s="7"/>
      <c r="SLV22" s="7"/>
      <c r="SLW22" s="7"/>
      <c r="SLX22" s="7"/>
      <c r="SLY22" s="7"/>
      <c r="SLZ22" s="7"/>
      <c r="SMA22" s="7"/>
      <c r="SMB22" s="7"/>
      <c r="SMC22" s="7"/>
      <c r="SMD22" s="7"/>
      <c r="SME22" s="7"/>
      <c r="SMF22" s="7"/>
      <c r="SMG22" s="7"/>
      <c r="SMH22" s="7"/>
      <c r="SMI22" s="7"/>
      <c r="SMJ22" s="7"/>
      <c r="SMK22" s="7"/>
      <c r="SML22" s="7"/>
      <c r="SMM22" s="7"/>
      <c r="SMN22" s="7"/>
      <c r="SMO22" s="7"/>
      <c r="SMP22" s="7"/>
      <c r="SMQ22" s="7"/>
      <c r="SMR22" s="7"/>
      <c r="SMS22" s="7"/>
      <c r="SMT22" s="7"/>
      <c r="SMU22" s="7"/>
      <c r="SMV22" s="7"/>
      <c r="SMW22" s="7"/>
      <c r="SMX22" s="7"/>
      <c r="SMY22" s="7"/>
      <c r="SMZ22" s="7"/>
      <c r="SNA22" s="7"/>
      <c r="SNB22" s="7"/>
      <c r="SNC22" s="7"/>
      <c r="SND22" s="7"/>
      <c r="SNE22" s="7"/>
      <c r="SNF22" s="7"/>
      <c r="SNG22" s="7"/>
      <c r="SNH22" s="7"/>
      <c r="SNI22" s="7"/>
      <c r="SNJ22" s="7"/>
      <c r="SNK22" s="7"/>
      <c r="SNL22" s="7"/>
      <c r="SNM22" s="7"/>
      <c r="SNN22" s="7"/>
      <c r="SNO22" s="7"/>
      <c r="SNP22" s="7"/>
      <c r="SNQ22" s="7"/>
      <c r="SNR22" s="7"/>
      <c r="SNS22" s="7"/>
      <c r="SNT22" s="7"/>
      <c r="SNU22" s="7"/>
      <c r="SNV22" s="7"/>
      <c r="SNW22" s="7"/>
      <c r="SNX22" s="7"/>
      <c r="SNY22" s="7"/>
      <c r="SNZ22" s="7"/>
      <c r="SOA22" s="7"/>
      <c r="SOB22" s="7"/>
      <c r="SOC22" s="7"/>
      <c r="SOD22" s="7"/>
      <c r="SOE22" s="7"/>
      <c r="SOF22" s="7"/>
      <c r="SOG22" s="7"/>
      <c r="SOH22" s="7"/>
      <c r="SOI22" s="7"/>
      <c r="SOJ22" s="7"/>
      <c r="SOK22" s="7"/>
      <c r="SOL22" s="7"/>
      <c r="SOM22" s="7"/>
      <c r="SON22" s="7"/>
      <c r="SOO22" s="7"/>
      <c r="SOP22" s="7"/>
      <c r="SOQ22" s="7"/>
      <c r="SOR22" s="7"/>
      <c r="SOS22" s="7"/>
      <c r="SOT22" s="7"/>
      <c r="SOU22" s="7"/>
      <c r="SOV22" s="7"/>
      <c r="SOW22" s="7"/>
      <c r="SOX22" s="7"/>
      <c r="SOY22" s="7"/>
      <c r="SOZ22" s="7"/>
      <c r="SPA22" s="7"/>
      <c r="SPB22" s="7"/>
      <c r="SPC22" s="7"/>
      <c r="SPD22" s="7"/>
      <c r="SPE22" s="7"/>
      <c r="SPF22" s="7"/>
      <c r="SPG22" s="7"/>
      <c r="SPH22" s="7"/>
      <c r="SPI22" s="7"/>
      <c r="SPJ22" s="7"/>
      <c r="SPK22" s="7"/>
      <c r="SPL22" s="7"/>
      <c r="SPM22" s="7"/>
      <c r="SPN22" s="7"/>
      <c r="SPO22" s="7"/>
      <c r="SPP22" s="7"/>
      <c r="SPQ22" s="7"/>
      <c r="SPR22" s="7"/>
      <c r="SPS22" s="7"/>
      <c r="SPT22" s="7"/>
      <c r="SPU22" s="7"/>
      <c r="SPV22" s="7"/>
      <c r="SPW22" s="7"/>
      <c r="SPX22" s="7"/>
      <c r="SPY22" s="7"/>
      <c r="SPZ22" s="7"/>
      <c r="SQA22" s="7"/>
      <c r="SQB22" s="7"/>
      <c r="SQC22" s="7"/>
      <c r="SQD22" s="7"/>
      <c r="SQE22" s="7"/>
      <c r="SQF22" s="7"/>
      <c r="SQG22" s="7"/>
      <c r="SQH22" s="7"/>
      <c r="SQI22" s="7"/>
      <c r="SQJ22" s="7"/>
      <c r="SQK22" s="7"/>
      <c r="SQL22" s="7"/>
      <c r="SQM22" s="7"/>
      <c r="SQN22" s="7"/>
      <c r="SQO22" s="7"/>
      <c r="SQP22" s="7"/>
      <c r="SQQ22" s="7"/>
      <c r="SQR22" s="7"/>
      <c r="SQS22" s="7"/>
      <c r="SQT22" s="7"/>
      <c r="SQU22" s="7"/>
      <c r="SQV22" s="7"/>
      <c r="SQW22" s="7"/>
      <c r="SQX22" s="7"/>
      <c r="SQY22" s="7"/>
      <c r="SQZ22" s="7"/>
      <c r="SRA22" s="7"/>
      <c r="SRB22" s="7"/>
      <c r="SRC22" s="7"/>
      <c r="SRD22" s="7"/>
      <c r="SRE22" s="7"/>
      <c r="SRF22" s="7"/>
      <c r="SRG22" s="7"/>
      <c r="SRH22" s="7"/>
      <c r="SRI22" s="7"/>
      <c r="SRJ22" s="7"/>
      <c r="SRK22" s="7"/>
      <c r="SRL22" s="7"/>
      <c r="SRM22" s="7"/>
      <c r="SRN22" s="7"/>
      <c r="SRO22" s="7"/>
      <c r="SRP22" s="7"/>
      <c r="SRQ22" s="7"/>
      <c r="SRR22" s="7"/>
      <c r="SRS22" s="7"/>
      <c r="SRT22" s="7"/>
      <c r="SRU22" s="7"/>
      <c r="SRV22" s="7"/>
      <c r="SRW22" s="7"/>
      <c r="SRX22" s="7"/>
      <c r="SRY22" s="7"/>
      <c r="SRZ22" s="7"/>
      <c r="SSA22" s="7"/>
      <c r="SSB22" s="7"/>
      <c r="SSC22" s="7"/>
      <c r="SSD22" s="7"/>
      <c r="SSE22" s="7"/>
      <c r="SSF22" s="7"/>
      <c r="SSG22" s="7"/>
      <c r="SSH22" s="7"/>
      <c r="SSI22" s="7"/>
      <c r="SSJ22" s="7"/>
      <c r="SSK22" s="7"/>
      <c r="SSL22" s="7"/>
      <c r="SSM22" s="7"/>
      <c r="SSN22" s="7"/>
      <c r="SSO22" s="7"/>
      <c r="SSP22" s="7"/>
      <c r="SSQ22" s="7"/>
      <c r="SSR22" s="7"/>
      <c r="SSS22" s="7"/>
      <c r="SST22" s="7"/>
      <c r="SSU22" s="7"/>
      <c r="SSV22" s="7"/>
      <c r="SSW22" s="7"/>
      <c r="SSX22" s="7"/>
      <c r="SSY22" s="7"/>
      <c r="SSZ22" s="7"/>
      <c r="STA22" s="7"/>
      <c r="STB22" s="7"/>
      <c r="STC22" s="7"/>
      <c r="STD22" s="7"/>
      <c r="STE22" s="7"/>
      <c r="STF22" s="7"/>
      <c r="STG22" s="7"/>
      <c r="STH22" s="7"/>
      <c r="STI22" s="7"/>
      <c r="STJ22" s="7"/>
      <c r="STK22" s="7"/>
      <c r="STL22" s="7"/>
      <c r="STM22" s="7"/>
      <c r="STN22" s="7"/>
      <c r="STO22" s="7"/>
      <c r="STP22" s="7"/>
      <c r="STQ22" s="7"/>
      <c r="STR22" s="7"/>
      <c r="STS22" s="7"/>
      <c r="STT22" s="7"/>
      <c r="STU22" s="7"/>
      <c r="STV22" s="7"/>
      <c r="STW22" s="7"/>
      <c r="STX22" s="7"/>
      <c r="STY22" s="7"/>
      <c r="STZ22" s="7"/>
      <c r="SUA22" s="7"/>
      <c r="SUB22" s="7"/>
      <c r="SUC22" s="7"/>
      <c r="SUD22" s="7"/>
      <c r="SUE22" s="7"/>
      <c r="SUF22" s="7"/>
      <c r="SUG22" s="7"/>
      <c r="SUH22" s="7"/>
      <c r="SUI22" s="7"/>
      <c r="SUJ22" s="7"/>
      <c r="SUK22" s="7"/>
      <c r="SUL22" s="7"/>
      <c r="SUM22" s="7"/>
      <c r="SUN22" s="7"/>
      <c r="SUO22" s="7"/>
      <c r="SUP22" s="7"/>
      <c r="SUQ22" s="7"/>
      <c r="SUR22" s="7"/>
      <c r="SUS22" s="7"/>
      <c r="SUT22" s="7"/>
      <c r="SUU22" s="7"/>
      <c r="SUV22" s="7"/>
      <c r="SUW22" s="7"/>
      <c r="SUX22" s="7"/>
      <c r="SUY22" s="7"/>
      <c r="SUZ22" s="7"/>
      <c r="SVA22" s="7"/>
      <c r="SVB22" s="7"/>
      <c r="SVC22" s="7"/>
      <c r="SVD22" s="7"/>
      <c r="SVE22" s="7"/>
      <c r="SVF22" s="7"/>
      <c r="SVG22" s="7"/>
      <c r="SVH22" s="7"/>
      <c r="SVI22" s="7"/>
      <c r="SVJ22" s="7"/>
      <c r="SVK22" s="7"/>
      <c r="SVL22" s="7"/>
      <c r="SVM22" s="7"/>
      <c r="SVN22" s="7"/>
      <c r="SVO22" s="7"/>
      <c r="SVP22" s="7"/>
      <c r="SVQ22" s="7"/>
      <c r="SVR22" s="7"/>
      <c r="SVS22" s="7"/>
      <c r="SVT22" s="7"/>
      <c r="SVU22" s="7"/>
      <c r="SVV22" s="7"/>
      <c r="SVW22" s="7"/>
      <c r="SVX22" s="7"/>
      <c r="SVY22" s="7"/>
      <c r="SVZ22" s="7"/>
      <c r="SWA22" s="7"/>
      <c r="SWB22" s="7"/>
      <c r="SWC22" s="7"/>
      <c r="SWD22" s="7"/>
      <c r="SWE22" s="7"/>
      <c r="SWF22" s="7"/>
      <c r="SWG22" s="7"/>
      <c r="SWH22" s="7"/>
      <c r="SWI22" s="7"/>
      <c r="SWJ22" s="7"/>
      <c r="SWK22" s="7"/>
      <c r="SWL22" s="7"/>
      <c r="SWM22" s="7"/>
      <c r="SWN22" s="7"/>
      <c r="SWO22" s="7"/>
      <c r="SWP22" s="7"/>
      <c r="SWQ22" s="7"/>
      <c r="SWR22" s="7"/>
      <c r="SWS22" s="7"/>
      <c r="SWT22" s="7"/>
      <c r="SWU22" s="7"/>
      <c r="SWV22" s="7"/>
      <c r="SWW22" s="7"/>
      <c r="SWX22" s="7"/>
      <c r="SWY22" s="7"/>
      <c r="SWZ22" s="7"/>
      <c r="SXA22" s="7"/>
      <c r="SXB22" s="7"/>
      <c r="SXC22" s="7"/>
      <c r="SXD22" s="7"/>
      <c r="SXE22" s="7"/>
      <c r="SXF22" s="7"/>
      <c r="SXG22" s="7"/>
      <c r="SXH22" s="7"/>
      <c r="SXI22" s="7"/>
      <c r="SXJ22" s="7"/>
      <c r="SXK22" s="7"/>
      <c r="SXL22" s="7"/>
      <c r="SXM22" s="7"/>
      <c r="SXN22" s="7"/>
      <c r="SXO22" s="7"/>
      <c r="SXP22" s="7"/>
      <c r="SXQ22" s="7"/>
      <c r="SXR22" s="7"/>
      <c r="SXS22" s="7"/>
      <c r="SXT22" s="7"/>
      <c r="SXU22" s="7"/>
      <c r="SXV22" s="7"/>
      <c r="SXW22" s="7"/>
      <c r="SXX22" s="7"/>
      <c r="SXY22" s="7"/>
      <c r="SXZ22" s="7"/>
      <c r="SYA22" s="7"/>
      <c r="SYB22" s="7"/>
      <c r="SYC22" s="7"/>
      <c r="SYD22" s="7"/>
      <c r="SYE22" s="7"/>
      <c r="SYF22" s="7"/>
      <c r="SYG22" s="7"/>
      <c r="SYH22" s="7"/>
      <c r="SYI22" s="7"/>
      <c r="SYJ22" s="7"/>
      <c r="SYK22" s="7"/>
      <c r="SYL22" s="7"/>
      <c r="SYM22" s="7"/>
      <c r="SYN22" s="7"/>
      <c r="SYO22" s="7"/>
      <c r="SYP22" s="7"/>
      <c r="SYQ22" s="7"/>
      <c r="SYR22" s="7"/>
      <c r="SYS22" s="7"/>
      <c r="SYT22" s="7"/>
      <c r="SYU22" s="7"/>
      <c r="SYV22" s="7"/>
      <c r="SYW22" s="7"/>
      <c r="SYX22" s="7"/>
      <c r="SYY22" s="7"/>
      <c r="SYZ22" s="7"/>
      <c r="SZA22" s="7"/>
      <c r="SZB22" s="7"/>
      <c r="SZC22" s="7"/>
      <c r="SZD22" s="7"/>
      <c r="SZE22" s="7"/>
      <c r="SZF22" s="7"/>
      <c r="SZG22" s="7"/>
      <c r="SZH22" s="7"/>
      <c r="SZI22" s="7"/>
      <c r="SZJ22" s="7"/>
      <c r="SZK22" s="7"/>
      <c r="SZL22" s="7"/>
      <c r="SZM22" s="7"/>
      <c r="SZN22" s="7"/>
      <c r="SZO22" s="7"/>
      <c r="SZP22" s="7"/>
      <c r="SZQ22" s="7"/>
      <c r="SZR22" s="7"/>
      <c r="SZS22" s="7"/>
      <c r="SZT22" s="7"/>
      <c r="SZU22" s="7"/>
      <c r="SZV22" s="7"/>
      <c r="SZW22" s="7"/>
      <c r="SZX22" s="7"/>
      <c r="SZY22" s="7"/>
      <c r="SZZ22" s="7"/>
      <c r="TAA22" s="7"/>
      <c r="TAB22" s="7"/>
      <c r="TAC22" s="7"/>
      <c r="TAD22" s="7"/>
      <c r="TAE22" s="7"/>
      <c r="TAF22" s="7"/>
      <c r="TAG22" s="7"/>
      <c r="TAH22" s="7"/>
      <c r="TAI22" s="7"/>
      <c r="TAJ22" s="7"/>
      <c r="TAK22" s="7"/>
      <c r="TAL22" s="7"/>
      <c r="TAM22" s="7"/>
      <c r="TAN22" s="7"/>
      <c r="TAO22" s="7"/>
      <c r="TAP22" s="7"/>
      <c r="TAQ22" s="7"/>
      <c r="TAR22" s="7"/>
      <c r="TAS22" s="7"/>
      <c r="TAT22" s="7"/>
      <c r="TAU22" s="7"/>
      <c r="TAV22" s="7"/>
      <c r="TAW22" s="7"/>
      <c r="TAX22" s="7"/>
      <c r="TAY22" s="7"/>
      <c r="TAZ22" s="7"/>
      <c r="TBA22" s="7"/>
      <c r="TBB22" s="7"/>
      <c r="TBC22" s="7"/>
      <c r="TBD22" s="7"/>
      <c r="TBE22" s="7"/>
      <c r="TBF22" s="7"/>
      <c r="TBG22" s="7"/>
      <c r="TBH22" s="7"/>
      <c r="TBI22" s="7"/>
      <c r="TBJ22" s="7"/>
      <c r="TBK22" s="7"/>
      <c r="TBL22" s="7"/>
      <c r="TBM22" s="7"/>
      <c r="TBN22" s="7"/>
      <c r="TBO22" s="7"/>
      <c r="TBP22" s="7"/>
      <c r="TBQ22" s="7"/>
      <c r="TBR22" s="7"/>
      <c r="TBS22" s="7"/>
      <c r="TBT22" s="7"/>
      <c r="TBU22" s="7"/>
      <c r="TBV22" s="7"/>
      <c r="TBW22" s="7"/>
      <c r="TBX22" s="7"/>
      <c r="TBY22" s="7"/>
      <c r="TBZ22" s="7"/>
      <c r="TCA22" s="7"/>
      <c r="TCB22" s="7"/>
      <c r="TCC22" s="7"/>
      <c r="TCD22" s="7"/>
      <c r="TCE22" s="7"/>
      <c r="TCF22" s="7"/>
      <c r="TCG22" s="7"/>
      <c r="TCH22" s="7"/>
      <c r="TCI22" s="7"/>
      <c r="TCJ22" s="7"/>
      <c r="TCK22" s="7"/>
      <c r="TCL22" s="7"/>
      <c r="TCM22" s="7"/>
      <c r="TCN22" s="7"/>
      <c r="TCO22" s="7"/>
      <c r="TCP22" s="7"/>
      <c r="TCQ22" s="7"/>
      <c r="TCR22" s="7"/>
      <c r="TCS22" s="7"/>
      <c r="TCT22" s="7"/>
      <c r="TCU22" s="7"/>
      <c r="TCV22" s="7"/>
      <c r="TCW22" s="7"/>
      <c r="TCX22" s="7"/>
      <c r="TCY22" s="7"/>
      <c r="TCZ22" s="7"/>
      <c r="TDA22" s="7"/>
      <c r="TDB22" s="7"/>
      <c r="TDC22" s="7"/>
      <c r="TDD22" s="7"/>
      <c r="TDE22" s="7"/>
      <c r="TDF22" s="7"/>
      <c r="TDG22" s="7"/>
      <c r="TDH22" s="7"/>
      <c r="TDI22" s="7"/>
      <c r="TDJ22" s="7"/>
      <c r="TDK22" s="7"/>
      <c r="TDL22" s="7"/>
      <c r="TDM22" s="7"/>
      <c r="TDN22" s="7"/>
      <c r="TDO22" s="7"/>
      <c r="TDP22" s="7"/>
      <c r="TDQ22" s="7"/>
      <c r="TDR22" s="7"/>
      <c r="TDS22" s="7"/>
      <c r="TDT22" s="7"/>
      <c r="TDU22" s="7"/>
      <c r="TDV22" s="7"/>
      <c r="TDW22" s="7"/>
      <c r="TDX22" s="7"/>
      <c r="TDY22" s="7"/>
      <c r="TDZ22" s="7"/>
      <c r="TEA22" s="7"/>
      <c r="TEB22" s="7"/>
      <c r="TEC22" s="7"/>
      <c r="TED22" s="7"/>
      <c r="TEE22" s="7"/>
      <c r="TEF22" s="7"/>
      <c r="TEG22" s="7"/>
      <c r="TEH22" s="7"/>
      <c r="TEI22" s="7"/>
      <c r="TEJ22" s="7"/>
      <c r="TEK22" s="7"/>
      <c r="TEL22" s="7"/>
      <c r="TEM22" s="7"/>
      <c r="TEN22" s="7"/>
      <c r="TEO22" s="7"/>
      <c r="TEP22" s="7"/>
      <c r="TEQ22" s="7"/>
      <c r="TER22" s="7"/>
      <c r="TES22" s="7"/>
      <c r="TET22" s="7"/>
      <c r="TEU22" s="7"/>
      <c r="TEV22" s="7"/>
      <c r="TEW22" s="7"/>
      <c r="TEX22" s="7"/>
      <c r="TEY22" s="7"/>
      <c r="TEZ22" s="7"/>
      <c r="TFA22" s="7"/>
      <c r="TFB22" s="7"/>
      <c r="TFC22" s="7"/>
      <c r="TFD22" s="7"/>
      <c r="TFE22" s="7"/>
      <c r="TFF22" s="7"/>
      <c r="TFG22" s="7"/>
      <c r="TFH22" s="7"/>
      <c r="TFI22" s="7"/>
      <c r="TFJ22" s="7"/>
      <c r="TFK22" s="7"/>
      <c r="TFL22" s="7"/>
      <c r="TFM22" s="7"/>
      <c r="TFN22" s="7"/>
      <c r="TFO22" s="7"/>
      <c r="TFP22" s="7"/>
      <c r="TFQ22" s="7"/>
      <c r="TFR22" s="7"/>
      <c r="TFS22" s="7"/>
      <c r="TFT22" s="7"/>
      <c r="TFU22" s="7"/>
      <c r="TFV22" s="7"/>
      <c r="TFW22" s="7"/>
      <c r="TFX22" s="7"/>
      <c r="TFY22" s="7"/>
      <c r="TFZ22" s="7"/>
      <c r="TGA22" s="7"/>
      <c r="TGB22" s="7"/>
      <c r="TGC22" s="7"/>
      <c r="TGD22" s="7"/>
      <c r="TGE22" s="7"/>
      <c r="TGF22" s="7"/>
      <c r="TGG22" s="7"/>
      <c r="TGH22" s="7"/>
      <c r="TGI22" s="7"/>
      <c r="TGJ22" s="7"/>
      <c r="TGK22" s="7"/>
      <c r="TGL22" s="7"/>
      <c r="TGM22" s="7"/>
      <c r="TGN22" s="7"/>
      <c r="TGO22" s="7"/>
      <c r="TGP22" s="7"/>
      <c r="TGQ22" s="7"/>
      <c r="TGR22" s="7"/>
      <c r="TGS22" s="7"/>
      <c r="TGT22" s="7"/>
      <c r="TGU22" s="7"/>
      <c r="TGV22" s="7"/>
      <c r="TGW22" s="7"/>
      <c r="TGX22" s="7"/>
      <c r="TGY22" s="7"/>
      <c r="TGZ22" s="7"/>
      <c r="THA22" s="7"/>
      <c r="THB22" s="7"/>
      <c r="THC22" s="7"/>
      <c r="THD22" s="7"/>
      <c r="THE22" s="7"/>
      <c r="THF22" s="7"/>
      <c r="THG22" s="7"/>
      <c r="THH22" s="7"/>
      <c r="THI22" s="7"/>
      <c r="THJ22" s="7"/>
      <c r="THK22" s="7"/>
      <c r="THL22" s="7"/>
      <c r="THM22" s="7"/>
      <c r="THN22" s="7"/>
      <c r="THO22" s="7"/>
      <c r="THP22" s="7"/>
      <c r="THQ22" s="7"/>
      <c r="THR22" s="7"/>
      <c r="THS22" s="7"/>
      <c r="THT22" s="7"/>
      <c r="THU22" s="7"/>
      <c r="THV22" s="7"/>
      <c r="THW22" s="7"/>
      <c r="THX22" s="7"/>
      <c r="THY22" s="7"/>
      <c r="THZ22" s="7"/>
      <c r="TIA22" s="7"/>
      <c r="TIB22" s="7"/>
      <c r="TIC22" s="7"/>
      <c r="TID22" s="7"/>
      <c r="TIE22" s="7"/>
      <c r="TIF22" s="7"/>
      <c r="TIG22" s="7"/>
      <c r="TIH22" s="7"/>
      <c r="TII22" s="7"/>
      <c r="TIJ22" s="7"/>
      <c r="TIK22" s="7"/>
      <c r="TIL22" s="7"/>
      <c r="TIM22" s="7"/>
      <c r="TIN22" s="7"/>
      <c r="TIO22" s="7"/>
      <c r="TIP22" s="7"/>
      <c r="TIQ22" s="7"/>
      <c r="TIR22" s="7"/>
      <c r="TIS22" s="7"/>
      <c r="TIT22" s="7"/>
      <c r="TIU22" s="7"/>
      <c r="TIV22" s="7"/>
      <c r="TIW22" s="7"/>
      <c r="TIX22" s="7"/>
      <c r="TIY22" s="7"/>
      <c r="TIZ22" s="7"/>
      <c r="TJA22" s="7"/>
      <c r="TJB22" s="7"/>
      <c r="TJC22" s="7"/>
      <c r="TJD22" s="7"/>
      <c r="TJE22" s="7"/>
      <c r="TJF22" s="7"/>
      <c r="TJG22" s="7"/>
      <c r="TJH22" s="7"/>
      <c r="TJI22" s="7"/>
      <c r="TJJ22" s="7"/>
      <c r="TJK22" s="7"/>
      <c r="TJL22" s="7"/>
      <c r="TJM22" s="7"/>
      <c r="TJN22" s="7"/>
      <c r="TJO22" s="7"/>
      <c r="TJP22" s="7"/>
      <c r="TJQ22" s="7"/>
      <c r="TJR22" s="7"/>
      <c r="TJS22" s="7"/>
      <c r="TJT22" s="7"/>
      <c r="TJU22" s="7"/>
      <c r="TJV22" s="7"/>
      <c r="TJW22" s="7"/>
      <c r="TJX22" s="7"/>
      <c r="TJY22" s="7"/>
      <c r="TJZ22" s="7"/>
      <c r="TKA22" s="7"/>
      <c r="TKB22" s="7"/>
      <c r="TKC22" s="7"/>
      <c r="TKD22" s="7"/>
      <c r="TKE22" s="7"/>
      <c r="TKF22" s="7"/>
      <c r="TKG22" s="7"/>
      <c r="TKH22" s="7"/>
      <c r="TKI22" s="7"/>
      <c r="TKJ22" s="7"/>
      <c r="TKK22" s="7"/>
      <c r="TKL22" s="7"/>
      <c r="TKM22" s="7"/>
      <c r="TKN22" s="7"/>
      <c r="TKO22" s="7"/>
      <c r="TKP22" s="7"/>
      <c r="TKQ22" s="7"/>
      <c r="TKR22" s="7"/>
      <c r="TKS22" s="7"/>
      <c r="TKT22" s="7"/>
      <c r="TKU22" s="7"/>
      <c r="TKV22" s="7"/>
      <c r="TKW22" s="7"/>
      <c r="TKX22" s="7"/>
      <c r="TKY22" s="7"/>
      <c r="TKZ22" s="7"/>
      <c r="TLA22" s="7"/>
      <c r="TLB22" s="7"/>
      <c r="TLC22" s="7"/>
      <c r="TLD22" s="7"/>
      <c r="TLE22" s="7"/>
      <c r="TLF22" s="7"/>
      <c r="TLG22" s="7"/>
      <c r="TLH22" s="7"/>
      <c r="TLI22" s="7"/>
      <c r="TLJ22" s="7"/>
      <c r="TLK22" s="7"/>
      <c r="TLL22" s="7"/>
      <c r="TLM22" s="7"/>
      <c r="TLN22" s="7"/>
      <c r="TLO22" s="7"/>
      <c r="TLP22" s="7"/>
      <c r="TLQ22" s="7"/>
      <c r="TLR22" s="7"/>
      <c r="TLS22" s="7"/>
      <c r="TLT22" s="7"/>
      <c r="TLU22" s="7"/>
      <c r="TLV22" s="7"/>
      <c r="TLW22" s="7"/>
      <c r="TLX22" s="7"/>
      <c r="TLY22" s="7"/>
      <c r="TLZ22" s="7"/>
      <c r="TMA22" s="7"/>
      <c r="TMB22" s="7"/>
      <c r="TMC22" s="7"/>
      <c r="TMD22" s="7"/>
      <c r="TME22" s="7"/>
      <c r="TMF22" s="7"/>
      <c r="TMG22" s="7"/>
      <c r="TMH22" s="7"/>
      <c r="TMI22" s="7"/>
      <c r="TMJ22" s="7"/>
      <c r="TMK22" s="7"/>
      <c r="TML22" s="7"/>
      <c r="TMM22" s="7"/>
      <c r="TMN22" s="7"/>
      <c r="TMO22" s="7"/>
      <c r="TMP22" s="7"/>
      <c r="TMQ22" s="7"/>
      <c r="TMR22" s="7"/>
      <c r="TMS22" s="7"/>
      <c r="TMT22" s="7"/>
      <c r="TMU22" s="7"/>
      <c r="TMV22" s="7"/>
      <c r="TMW22" s="7"/>
      <c r="TMX22" s="7"/>
      <c r="TMY22" s="7"/>
      <c r="TMZ22" s="7"/>
      <c r="TNA22" s="7"/>
      <c r="TNB22" s="7"/>
      <c r="TNC22" s="7"/>
      <c r="TND22" s="7"/>
      <c r="TNE22" s="7"/>
      <c r="TNF22" s="7"/>
      <c r="TNG22" s="7"/>
      <c r="TNH22" s="7"/>
      <c r="TNI22" s="7"/>
      <c r="TNJ22" s="7"/>
      <c r="TNK22" s="7"/>
      <c r="TNL22" s="7"/>
      <c r="TNM22" s="7"/>
      <c r="TNN22" s="7"/>
      <c r="TNO22" s="7"/>
      <c r="TNP22" s="7"/>
      <c r="TNQ22" s="7"/>
      <c r="TNR22" s="7"/>
      <c r="TNS22" s="7"/>
      <c r="TNT22" s="7"/>
      <c r="TNU22" s="7"/>
      <c r="TNV22" s="7"/>
      <c r="TNW22" s="7"/>
      <c r="TNX22" s="7"/>
      <c r="TNY22" s="7"/>
      <c r="TNZ22" s="7"/>
      <c r="TOA22" s="7"/>
      <c r="TOB22" s="7"/>
      <c r="TOC22" s="7"/>
      <c r="TOD22" s="7"/>
      <c r="TOE22" s="7"/>
      <c r="TOF22" s="7"/>
      <c r="TOG22" s="7"/>
      <c r="TOH22" s="7"/>
      <c r="TOI22" s="7"/>
      <c r="TOJ22" s="7"/>
      <c r="TOK22" s="7"/>
      <c r="TOL22" s="7"/>
      <c r="TOM22" s="7"/>
      <c r="TON22" s="7"/>
      <c r="TOO22" s="7"/>
      <c r="TOP22" s="7"/>
      <c r="TOQ22" s="7"/>
      <c r="TOR22" s="7"/>
      <c r="TOS22" s="7"/>
      <c r="TOT22" s="7"/>
      <c r="TOU22" s="7"/>
      <c r="TOV22" s="7"/>
      <c r="TOW22" s="7"/>
      <c r="TOX22" s="7"/>
      <c r="TOY22" s="7"/>
      <c r="TOZ22" s="7"/>
      <c r="TPA22" s="7"/>
      <c r="TPB22" s="7"/>
      <c r="TPC22" s="7"/>
      <c r="TPD22" s="7"/>
      <c r="TPE22" s="7"/>
      <c r="TPF22" s="7"/>
      <c r="TPG22" s="7"/>
      <c r="TPH22" s="7"/>
      <c r="TPI22" s="7"/>
      <c r="TPJ22" s="7"/>
      <c r="TPK22" s="7"/>
      <c r="TPL22" s="7"/>
      <c r="TPM22" s="7"/>
      <c r="TPN22" s="7"/>
      <c r="TPO22" s="7"/>
      <c r="TPP22" s="7"/>
      <c r="TPQ22" s="7"/>
      <c r="TPR22" s="7"/>
      <c r="TPS22" s="7"/>
      <c r="TPT22" s="7"/>
      <c r="TPU22" s="7"/>
      <c r="TPV22" s="7"/>
      <c r="TPW22" s="7"/>
      <c r="TPX22" s="7"/>
      <c r="TPY22" s="7"/>
      <c r="TPZ22" s="7"/>
      <c r="TQA22" s="7"/>
      <c r="TQB22" s="7"/>
      <c r="TQC22" s="7"/>
      <c r="TQD22" s="7"/>
      <c r="TQE22" s="7"/>
      <c r="TQF22" s="7"/>
      <c r="TQG22" s="7"/>
      <c r="TQH22" s="7"/>
      <c r="TQI22" s="7"/>
      <c r="TQJ22" s="7"/>
      <c r="TQK22" s="7"/>
      <c r="TQL22" s="7"/>
      <c r="TQM22" s="7"/>
      <c r="TQN22" s="7"/>
      <c r="TQO22" s="7"/>
      <c r="TQP22" s="7"/>
      <c r="TQQ22" s="7"/>
      <c r="TQR22" s="7"/>
      <c r="TQS22" s="7"/>
      <c r="TQT22" s="7"/>
      <c r="TQU22" s="7"/>
      <c r="TQV22" s="7"/>
      <c r="TQW22" s="7"/>
      <c r="TQX22" s="7"/>
      <c r="TQY22" s="7"/>
      <c r="TQZ22" s="7"/>
      <c r="TRA22" s="7"/>
      <c r="TRB22" s="7"/>
      <c r="TRC22" s="7"/>
      <c r="TRD22" s="7"/>
      <c r="TRE22" s="7"/>
      <c r="TRF22" s="7"/>
      <c r="TRG22" s="7"/>
      <c r="TRH22" s="7"/>
      <c r="TRI22" s="7"/>
      <c r="TRJ22" s="7"/>
      <c r="TRK22" s="7"/>
      <c r="TRL22" s="7"/>
      <c r="TRM22" s="7"/>
      <c r="TRN22" s="7"/>
      <c r="TRO22" s="7"/>
      <c r="TRP22" s="7"/>
      <c r="TRQ22" s="7"/>
      <c r="TRR22" s="7"/>
      <c r="TRS22" s="7"/>
      <c r="TRT22" s="7"/>
      <c r="TRU22" s="7"/>
      <c r="TRV22" s="7"/>
      <c r="TRW22" s="7"/>
      <c r="TRX22" s="7"/>
      <c r="TRY22" s="7"/>
      <c r="TRZ22" s="7"/>
      <c r="TSA22" s="7"/>
      <c r="TSB22" s="7"/>
      <c r="TSC22" s="7"/>
      <c r="TSD22" s="7"/>
      <c r="TSE22" s="7"/>
      <c r="TSF22" s="7"/>
      <c r="TSG22" s="7"/>
      <c r="TSH22" s="7"/>
      <c r="TSI22" s="7"/>
      <c r="TSJ22" s="7"/>
      <c r="TSK22" s="7"/>
      <c r="TSL22" s="7"/>
      <c r="TSM22" s="7"/>
      <c r="TSN22" s="7"/>
      <c r="TSO22" s="7"/>
      <c r="TSP22" s="7"/>
      <c r="TSQ22" s="7"/>
      <c r="TSR22" s="7"/>
      <c r="TSS22" s="7"/>
      <c r="TST22" s="7"/>
      <c r="TSU22" s="7"/>
      <c r="TSV22" s="7"/>
      <c r="TSW22" s="7"/>
      <c r="TSX22" s="7"/>
      <c r="TSY22" s="7"/>
      <c r="TSZ22" s="7"/>
      <c r="TTA22" s="7"/>
      <c r="TTB22" s="7"/>
      <c r="TTC22" s="7"/>
      <c r="TTD22" s="7"/>
      <c r="TTE22" s="7"/>
      <c r="TTF22" s="7"/>
      <c r="TTG22" s="7"/>
      <c r="TTH22" s="7"/>
      <c r="TTI22" s="7"/>
      <c r="TTJ22" s="7"/>
      <c r="TTK22" s="7"/>
      <c r="TTL22" s="7"/>
      <c r="TTM22" s="7"/>
      <c r="TTN22" s="7"/>
      <c r="TTO22" s="7"/>
      <c r="TTP22" s="7"/>
      <c r="TTQ22" s="7"/>
      <c r="TTR22" s="7"/>
      <c r="TTS22" s="7"/>
      <c r="TTT22" s="7"/>
      <c r="TTU22" s="7"/>
      <c r="TTV22" s="7"/>
      <c r="TTW22" s="7"/>
      <c r="TTX22" s="7"/>
      <c r="TTY22" s="7"/>
      <c r="TTZ22" s="7"/>
      <c r="TUA22" s="7"/>
      <c r="TUB22" s="7"/>
      <c r="TUC22" s="7"/>
      <c r="TUD22" s="7"/>
      <c r="TUE22" s="7"/>
      <c r="TUF22" s="7"/>
      <c r="TUG22" s="7"/>
      <c r="TUH22" s="7"/>
      <c r="TUI22" s="7"/>
      <c r="TUJ22" s="7"/>
      <c r="TUK22" s="7"/>
      <c r="TUL22" s="7"/>
      <c r="TUM22" s="7"/>
      <c r="TUN22" s="7"/>
      <c r="TUO22" s="7"/>
      <c r="TUP22" s="7"/>
      <c r="TUQ22" s="7"/>
      <c r="TUR22" s="7"/>
      <c r="TUS22" s="7"/>
      <c r="TUT22" s="7"/>
      <c r="TUU22" s="7"/>
      <c r="TUV22" s="7"/>
      <c r="TUW22" s="7"/>
      <c r="TUX22" s="7"/>
      <c r="TUY22" s="7"/>
      <c r="TUZ22" s="7"/>
      <c r="TVA22" s="7"/>
      <c r="TVB22" s="7"/>
      <c r="TVC22" s="7"/>
      <c r="TVD22" s="7"/>
      <c r="TVE22" s="7"/>
      <c r="TVF22" s="7"/>
      <c r="TVG22" s="7"/>
      <c r="TVH22" s="7"/>
      <c r="TVI22" s="7"/>
      <c r="TVJ22" s="7"/>
      <c r="TVK22" s="7"/>
      <c r="TVL22" s="7"/>
      <c r="TVM22" s="7"/>
      <c r="TVN22" s="7"/>
      <c r="TVO22" s="7"/>
      <c r="TVP22" s="7"/>
      <c r="TVQ22" s="7"/>
      <c r="TVR22" s="7"/>
      <c r="TVS22" s="7"/>
      <c r="TVT22" s="7"/>
      <c r="TVU22" s="7"/>
      <c r="TVV22" s="7"/>
      <c r="TVW22" s="7"/>
      <c r="TVX22" s="7"/>
      <c r="TVY22" s="7"/>
      <c r="TVZ22" s="7"/>
      <c r="TWA22" s="7"/>
      <c r="TWB22" s="7"/>
      <c r="TWC22" s="7"/>
      <c r="TWD22" s="7"/>
      <c r="TWE22" s="7"/>
      <c r="TWF22" s="7"/>
      <c r="TWG22" s="7"/>
      <c r="TWH22" s="7"/>
      <c r="TWI22" s="7"/>
      <c r="TWJ22" s="7"/>
      <c r="TWK22" s="7"/>
      <c r="TWL22" s="7"/>
      <c r="TWM22" s="7"/>
      <c r="TWN22" s="7"/>
      <c r="TWO22" s="7"/>
      <c r="TWP22" s="7"/>
      <c r="TWQ22" s="7"/>
      <c r="TWR22" s="7"/>
      <c r="TWS22" s="7"/>
      <c r="TWT22" s="7"/>
      <c r="TWU22" s="7"/>
      <c r="TWV22" s="7"/>
      <c r="TWW22" s="7"/>
      <c r="TWX22" s="7"/>
      <c r="TWY22" s="7"/>
      <c r="TWZ22" s="7"/>
      <c r="TXA22" s="7"/>
      <c r="TXB22" s="7"/>
      <c r="TXC22" s="7"/>
      <c r="TXD22" s="7"/>
      <c r="TXE22" s="7"/>
      <c r="TXF22" s="7"/>
      <c r="TXG22" s="7"/>
      <c r="TXH22" s="7"/>
      <c r="TXI22" s="7"/>
      <c r="TXJ22" s="7"/>
      <c r="TXK22" s="7"/>
      <c r="TXL22" s="7"/>
      <c r="TXM22" s="7"/>
      <c r="TXN22" s="7"/>
      <c r="TXO22" s="7"/>
      <c r="TXP22" s="7"/>
      <c r="TXQ22" s="7"/>
      <c r="TXR22" s="7"/>
      <c r="TXS22" s="7"/>
      <c r="TXT22" s="7"/>
      <c r="TXU22" s="7"/>
      <c r="TXV22" s="7"/>
      <c r="TXW22" s="7"/>
      <c r="TXX22" s="7"/>
      <c r="TXY22" s="7"/>
      <c r="TXZ22" s="7"/>
      <c r="TYA22" s="7"/>
      <c r="TYB22" s="7"/>
      <c r="TYC22" s="7"/>
      <c r="TYD22" s="7"/>
      <c r="TYE22" s="7"/>
      <c r="TYF22" s="7"/>
      <c r="TYG22" s="7"/>
      <c r="TYH22" s="7"/>
      <c r="TYI22" s="7"/>
      <c r="TYJ22" s="7"/>
      <c r="TYK22" s="7"/>
      <c r="TYL22" s="7"/>
      <c r="TYM22" s="7"/>
      <c r="TYN22" s="7"/>
      <c r="TYO22" s="7"/>
      <c r="TYP22" s="7"/>
      <c r="TYQ22" s="7"/>
      <c r="TYR22" s="7"/>
      <c r="TYS22" s="7"/>
      <c r="TYT22" s="7"/>
      <c r="TYU22" s="7"/>
      <c r="TYV22" s="7"/>
      <c r="TYW22" s="7"/>
      <c r="TYX22" s="7"/>
      <c r="TYY22" s="7"/>
      <c r="TYZ22" s="7"/>
      <c r="TZA22" s="7"/>
      <c r="TZB22" s="7"/>
      <c r="TZC22" s="7"/>
      <c r="TZD22" s="7"/>
      <c r="TZE22" s="7"/>
      <c r="TZF22" s="7"/>
      <c r="TZG22" s="7"/>
      <c r="TZH22" s="7"/>
      <c r="TZI22" s="7"/>
      <c r="TZJ22" s="7"/>
      <c r="TZK22" s="7"/>
      <c r="TZL22" s="7"/>
      <c r="TZM22" s="7"/>
      <c r="TZN22" s="7"/>
      <c r="TZO22" s="7"/>
      <c r="TZP22" s="7"/>
      <c r="TZQ22" s="7"/>
      <c r="TZR22" s="7"/>
      <c r="TZS22" s="7"/>
      <c r="TZT22" s="7"/>
      <c r="TZU22" s="7"/>
      <c r="TZV22" s="7"/>
      <c r="TZW22" s="7"/>
      <c r="TZX22" s="7"/>
      <c r="TZY22" s="7"/>
      <c r="TZZ22" s="7"/>
      <c r="UAA22" s="7"/>
      <c r="UAB22" s="7"/>
      <c r="UAC22" s="7"/>
      <c r="UAD22" s="7"/>
      <c r="UAE22" s="7"/>
      <c r="UAF22" s="7"/>
      <c r="UAG22" s="7"/>
      <c r="UAH22" s="7"/>
      <c r="UAI22" s="7"/>
      <c r="UAJ22" s="7"/>
      <c r="UAK22" s="7"/>
      <c r="UAL22" s="7"/>
      <c r="UAM22" s="7"/>
      <c r="UAN22" s="7"/>
      <c r="UAO22" s="7"/>
      <c r="UAP22" s="7"/>
      <c r="UAQ22" s="7"/>
      <c r="UAR22" s="7"/>
      <c r="UAS22" s="7"/>
      <c r="UAT22" s="7"/>
      <c r="UAU22" s="7"/>
      <c r="UAV22" s="7"/>
      <c r="UAW22" s="7"/>
      <c r="UAX22" s="7"/>
      <c r="UAY22" s="7"/>
      <c r="UAZ22" s="7"/>
      <c r="UBA22" s="7"/>
      <c r="UBB22" s="7"/>
      <c r="UBC22" s="7"/>
      <c r="UBD22" s="7"/>
      <c r="UBE22" s="7"/>
      <c r="UBF22" s="7"/>
      <c r="UBG22" s="7"/>
      <c r="UBH22" s="7"/>
      <c r="UBI22" s="7"/>
      <c r="UBJ22" s="7"/>
      <c r="UBK22" s="7"/>
      <c r="UBL22" s="7"/>
      <c r="UBM22" s="7"/>
      <c r="UBN22" s="7"/>
      <c r="UBO22" s="7"/>
      <c r="UBP22" s="7"/>
      <c r="UBQ22" s="7"/>
      <c r="UBR22" s="7"/>
      <c r="UBS22" s="7"/>
      <c r="UBT22" s="7"/>
      <c r="UBU22" s="7"/>
      <c r="UBV22" s="7"/>
      <c r="UBW22" s="7"/>
      <c r="UBX22" s="7"/>
      <c r="UBY22" s="7"/>
      <c r="UBZ22" s="7"/>
      <c r="UCA22" s="7"/>
      <c r="UCB22" s="7"/>
      <c r="UCC22" s="7"/>
      <c r="UCD22" s="7"/>
      <c r="UCE22" s="7"/>
      <c r="UCF22" s="7"/>
      <c r="UCG22" s="7"/>
      <c r="UCH22" s="7"/>
      <c r="UCI22" s="7"/>
      <c r="UCJ22" s="7"/>
      <c r="UCK22" s="7"/>
      <c r="UCL22" s="7"/>
      <c r="UCM22" s="7"/>
      <c r="UCN22" s="7"/>
      <c r="UCO22" s="7"/>
      <c r="UCP22" s="7"/>
      <c r="UCQ22" s="7"/>
      <c r="UCR22" s="7"/>
      <c r="UCS22" s="7"/>
      <c r="UCT22" s="7"/>
      <c r="UCU22" s="7"/>
      <c r="UCV22" s="7"/>
      <c r="UCW22" s="7"/>
      <c r="UCX22" s="7"/>
      <c r="UCY22" s="7"/>
      <c r="UCZ22" s="7"/>
      <c r="UDA22" s="7"/>
      <c r="UDB22" s="7"/>
      <c r="UDC22" s="7"/>
      <c r="UDD22" s="7"/>
      <c r="UDE22" s="7"/>
      <c r="UDF22" s="7"/>
      <c r="UDG22" s="7"/>
      <c r="UDH22" s="7"/>
      <c r="UDI22" s="7"/>
      <c r="UDJ22" s="7"/>
      <c r="UDK22" s="7"/>
      <c r="UDL22" s="7"/>
      <c r="UDM22" s="7"/>
      <c r="UDN22" s="7"/>
      <c r="UDO22" s="7"/>
      <c r="UDP22" s="7"/>
      <c r="UDQ22" s="7"/>
      <c r="UDR22" s="7"/>
      <c r="UDS22" s="7"/>
      <c r="UDT22" s="7"/>
      <c r="UDU22" s="7"/>
      <c r="UDV22" s="7"/>
      <c r="UDW22" s="7"/>
      <c r="UDX22" s="7"/>
      <c r="UDY22" s="7"/>
      <c r="UDZ22" s="7"/>
      <c r="UEA22" s="7"/>
      <c r="UEB22" s="7"/>
      <c r="UEC22" s="7"/>
      <c r="UED22" s="7"/>
      <c r="UEE22" s="7"/>
      <c r="UEF22" s="7"/>
      <c r="UEG22" s="7"/>
      <c r="UEH22" s="7"/>
      <c r="UEI22" s="7"/>
      <c r="UEJ22" s="7"/>
      <c r="UEK22" s="7"/>
      <c r="UEL22" s="7"/>
      <c r="UEM22" s="7"/>
      <c r="UEN22" s="7"/>
      <c r="UEO22" s="7"/>
      <c r="UEP22" s="7"/>
      <c r="UEQ22" s="7"/>
      <c r="UER22" s="7"/>
      <c r="UES22" s="7"/>
      <c r="UET22" s="7"/>
      <c r="UEU22" s="7"/>
      <c r="UEV22" s="7"/>
      <c r="UEW22" s="7"/>
      <c r="UEX22" s="7"/>
      <c r="UEY22" s="7"/>
      <c r="UEZ22" s="7"/>
      <c r="UFA22" s="7"/>
      <c r="UFB22" s="7"/>
      <c r="UFC22" s="7"/>
      <c r="UFD22" s="7"/>
      <c r="UFE22" s="7"/>
      <c r="UFF22" s="7"/>
      <c r="UFG22" s="7"/>
      <c r="UFH22" s="7"/>
      <c r="UFI22" s="7"/>
      <c r="UFJ22" s="7"/>
      <c r="UFK22" s="7"/>
      <c r="UFL22" s="7"/>
      <c r="UFM22" s="7"/>
      <c r="UFN22" s="7"/>
      <c r="UFO22" s="7"/>
      <c r="UFP22" s="7"/>
      <c r="UFQ22" s="7"/>
      <c r="UFR22" s="7"/>
      <c r="UFS22" s="7"/>
      <c r="UFT22" s="7"/>
      <c r="UFU22" s="7"/>
      <c r="UFV22" s="7"/>
      <c r="UFW22" s="7"/>
      <c r="UFX22" s="7"/>
      <c r="UFY22" s="7"/>
      <c r="UFZ22" s="7"/>
      <c r="UGA22" s="7"/>
      <c r="UGB22" s="7"/>
      <c r="UGC22" s="7"/>
      <c r="UGD22" s="7"/>
      <c r="UGE22" s="7"/>
      <c r="UGF22" s="7"/>
      <c r="UGG22" s="7"/>
      <c r="UGH22" s="7"/>
      <c r="UGI22" s="7"/>
      <c r="UGJ22" s="7"/>
      <c r="UGK22" s="7"/>
      <c r="UGL22" s="7"/>
      <c r="UGM22" s="7"/>
      <c r="UGN22" s="7"/>
      <c r="UGO22" s="7"/>
      <c r="UGP22" s="7"/>
      <c r="UGQ22" s="7"/>
      <c r="UGR22" s="7"/>
      <c r="UGS22" s="7"/>
      <c r="UGT22" s="7"/>
      <c r="UGU22" s="7"/>
      <c r="UGV22" s="7"/>
      <c r="UGW22" s="7"/>
      <c r="UGX22" s="7"/>
      <c r="UGY22" s="7"/>
      <c r="UGZ22" s="7"/>
      <c r="UHA22" s="7"/>
      <c r="UHB22" s="7"/>
      <c r="UHC22" s="7"/>
      <c r="UHD22" s="7"/>
      <c r="UHE22" s="7"/>
      <c r="UHF22" s="7"/>
      <c r="UHG22" s="7"/>
      <c r="UHH22" s="7"/>
      <c r="UHI22" s="7"/>
      <c r="UHJ22" s="7"/>
      <c r="UHK22" s="7"/>
      <c r="UHL22" s="7"/>
      <c r="UHM22" s="7"/>
      <c r="UHN22" s="7"/>
      <c r="UHO22" s="7"/>
      <c r="UHP22" s="7"/>
      <c r="UHQ22" s="7"/>
      <c r="UHR22" s="7"/>
      <c r="UHS22" s="7"/>
      <c r="UHT22" s="7"/>
      <c r="UHU22" s="7"/>
      <c r="UHV22" s="7"/>
      <c r="UHW22" s="7"/>
      <c r="UHX22" s="7"/>
      <c r="UHY22" s="7"/>
      <c r="UHZ22" s="7"/>
      <c r="UIA22" s="7"/>
      <c r="UIB22" s="7"/>
      <c r="UIC22" s="7"/>
      <c r="UID22" s="7"/>
      <c r="UIE22" s="7"/>
      <c r="UIF22" s="7"/>
      <c r="UIG22" s="7"/>
      <c r="UIH22" s="7"/>
      <c r="UII22" s="7"/>
      <c r="UIJ22" s="7"/>
      <c r="UIK22" s="7"/>
      <c r="UIL22" s="7"/>
      <c r="UIM22" s="7"/>
      <c r="UIN22" s="7"/>
      <c r="UIO22" s="7"/>
      <c r="UIP22" s="7"/>
      <c r="UIQ22" s="7"/>
      <c r="UIR22" s="7"/>
      <c r="UIS22" s="7"/>
      <c r="UIT22" s="7"/>
      <c r="UIU22" s="7"/>
      <c r="UIV22" s="7"/>
      <c r="UIW22" s="7"/>
      <c r="UIX22" s="7"/>
      <c r="UIY22" s="7"/>
      <c r="UIZ22" s="7"/>
      <c r="UJA22" s="7"/>
      <c r="UJB22" s="7"/>
      <c r="UJC22" s="7"/>
      <c r="UJD22" s="7"/>
      <c r="UJE22" s="7"/>
      <c r="UJF22" s="7"/>
      <c r="UJG22" s="7"/>
      <c r="UJH22" s="7"/>
      <c r="UJI22" s="7"/>
      <c r="UJJ22" s="7"/>
      <c r="UJK22" s="7"/>
      <c r="UJL22" s="7"/>
      <c r="UJM22" s="7"/>
      <c r="UJN22" s="7"/>
      <c r="UJO22" s="7"/>
      <c r="UJP22" s="7"/>
      <c r="UJQ22" s="7"/>
      <c r="UJR22" s="7"/>
      <c r="UJS22" s="7"/>
      <c r="UJT22" s="7"/>
      <c r="UJU22" s="7"/>
      <c r="UJV22" s="7"/>
      <c r="UJW22" s="7"/>
      <c r="UJX22" s="7"/>
      <c r="UJY22" s="7"/>
      <c r="UJZ22" s="7"/>
      <c r="UKA22" s="7"/>
      <c r="UKB22" s="7"/>
      <c r="UKC22" s="7"/>
      <c r="UKD22" s="7"/>
      <c r="UKE22" s="7"/>
      <c r="UKF22" s="7"/>
      <c r="UKG22" s="7"/>
      <c r="UKH22" s="7"/>
      <c r="UKI22" s="7"/>
      <c r="UKJ22" s="7"/>
      <c r="UKK22" s="7"/>
      <c r="UKL22" s="7"/>
      <c r="UKM22" s="7"/>
      <c r="UKN22" s="7"/>
      <c r="UKO22" s="7"/>
      <c r="UKP22" s="7"/>
      <c r="UKQ22" s="7"/>
      <c r="UKR22" s="7"/>
      <c r="UKS22" s="7"/>
      <c r="UKT22" s="7"/>
      <c r="UKU22" s="7"/>
      <c r="UKV22" s="7"/>
      <c r="UKW22" s="7"/>
      <c r="UKX22" s="7"/>
      <c r="UKY22" s="7"/>
      <c r="UKZ22" s="7"/>
      <c r="ULA22" s="7"/>
      <c r="ULB22" s="7"/>
      <c r="ULC22" s="7"/>
      <c r="ULD22" s="7"/>
      <c r="ULE22" s="7"/>
      <c r="ULF22" s="7"/>
      <c r="ULG22" s="7"/>
      <c r="ULH22" s="7"/>
      <c r="ULI22" s="7"/>
      <c r="ULJ22" s="7"/>
      <c r="ULK22" s="7"/>
      <c r="ULL22" s="7"/>
      <c r="ULM22" s="7"/>
      <c r="ULN22" s="7"/>
      <c r="ULO22" s="7"/>
      <c r="ULP22" s="7"/>
      <c r="ULQ22" s="7"/>
      <c r="ULR22" s="7"/>
      <c r="ULS22" s="7"/>
      <c r="ULT22" s="7"/>
      <c r="ULU22" s="7"/>
      <c r="ULV22" s="7"/>
      <c r="ULW22" s="7"/>
      <c r="ULX22" s="7"/>
      <c r="ULY22" s="7"/>
      <c r="ULZ22" s="7"/>
      <c r="UMA22" s="7"/>
      <c r="UMB22" s="7"/>
      <c r="UMC22" s="7"/>
      <c r="UMD22" s="7"/>
      <c r="UME22" s="7"/>
      <c r="UMF22" s="7"/>
      <c r="UMG22" s="7"/>
      <c r="UMH22" s="7"/>
      <c r="UMI22" s="7"/>
      <c r="UMJ22" s="7"/>
      <c r="UMK22" s="7"/>
      <c r="UML22" s="7"/>
      <c r="UMM22" s="7"/>
      <c r="UMN22" s="7"/>
      <c r="UMO22" s="7"/>
      <c r="UMP22" s="7"/>
      <c r="UMQ22" s="7"/>
      <c r="UMR22" s="7"/>
      <c r="UMS22" s="7"/>
      <c r="UMT22" s="7"/>
      <c r="UMU22" s="7"/>
      <c r="UMV22" s="7"/>
      <c r="UMW22" s="7"/>
      <c r="UMX22" s="7"/>
      <c r="UMY22" s="7"/>
      <c r="UMZ22" s="7"/>
      <c r="UNA22" s="7"/>
      <c r="UNB22" s="7"/>
      <c r="UNC22" s="7"/>
      <c r="UND22" s="7"/>
      <c r="UNE22" s="7"/>
      <c r="UNF22" s="7"/>
      <c r="UNG22" s="7"/>
      <c r="UNH22" s="7"/>
      <c r="UNI22" s="7"/>
      <c r="UNJ22" s="7"/>
      <c r="UNK22" s="7"/>
      <c r="UNL22" s="7"/>
      <c r="UNM22" s="7"/>
      <c r="UNN22" s="7"/>
      <c r="UNO22" s="7"/>
      <c r="UNP22" s="7"/>
      <c r="UNQ22" s="7"/>
      <c r="UNR22" s="7"/>
      <c r="UNS22" s="7"/>
      <c r="UNT22" s="7"/>
      <c r="UNU22" s="7"/>
      <c r="UNV22" s="7"/>
      <c r="UNW22" s="7"/>
      <c r="UNX22" s="7"/>
      <c r="UNY22" s="7"/>
      <c r="UNZ22" s="7"/>
      <c r="UOA22" s="7"/>
      <c r="UOB22" s="7"/>
      <c r="UOC22" s="7"/>
      <c r="UOD22" s="7"/>
      <c r="UOE22" s="7"/>
      <c r="UOF22" s="7"/>
      <c r="UOG22" s="7"/>
      <c r="UOH22" s="7"/>
      <c r="UOI22" s="7"/>
      <c r="UOJ22" s="7"/>
      <c r="UOK22" s="7"/>
      <c r="UOL22" s="7"/>
      <c r="UOM22" s="7"/>
      <c r="UON22" s="7"/>
      <c r="UOO22" s="7"/>
      <c r="UOP22" s="7"/>
      <c r="UOQ22" s="7"/>
      <c r="UOR22" s="7"/>
      <c r="UOS22" s="7"/>
      <c r="UOT22" s="7"/>
      <c r="UOU22" s="7"/>
      <c r="UOV22" s="7"/>
      <c r="UOW22" s="7"/>
      <c r="UOX22" s="7"/>
      <c r="UOY22" s="7"/>
      <c r="UOZ22" s="7"/>
      <c r="UPA22" s="7"/>
      <c r="UPB22" s="7"/>
      <c r="UPC22" s="7"/>
      <c r="UPD22" s="7"/>
      <c r="UPE22" s="7"/>
      <c r="UPF22" s="7"/>
      <c r="UPG22" s="7"/>
      <c r="UPH22" s="7"/>
      <c r="UPI22" s="7"/>
      <c r="UPJ22" s="7"/>
      <c r="UPK22" s="7"/>
      <c r="UPL22" s="7"/>
      <c r="UPM22" s="7"/>
      <c r="UPN22" s="7"/>
      <c r="UPO22" s="7"/>
      <c r="UPP22" s="7"/>
      <c r="UPQ22" s="7"/>
      <c r="UPR22" s="7"/>
      <c r="UPS22" s="7"/>
      <c r="UPT22" s="7"/>
      <c r="UPU22" s="7"/>
      <c r="UPV22" s="7"/>
      <c r="UPW22" s="7"/>
      <c r="UPX22" s="7"/>
      <c r="UPY22" s="7"/>
      <c r="UPZ22" s="7"/>
      <c r="UQA22" s="7"/>
      <c r="UQB22" s="7"/>
      <c r="UQC22" s="7"/>
      <c r="UQD22" s="7"/>
      <c r="UQE22" s="7"/>
      <c r="UQF22" s="7"/>
      <c r="UQG22" s="7"/>
      <c r="UQH22" s="7"/>
      <c r="UQI22" s="7"/>
      <c r="UQJ22" s="7"/>
      <c r="UQK22" s="7"/>
      <c r="UQL22" s="7"/>
      <c r="UQM22" s="7"/>
      <c r="UQN22" s="7"/>
      <c r="UQO22" s="7"/>
      <c r="UQP22" s="7"/>
      <c r="UQQ22" s="7"/>
      <c r="UQR22" s="7"/>
      <c r="UQS22" s="7"/>
      <c r="UQT22" s="7"/>
      <c r="UQU22" s="7"/>
      <c r="UQV22" s="7"/>
      <c r="UQW22" s="7"/>
      <c r="UQX22" s="7"/>
      <c r="UQY22" s="7"/>
      <c r="UQZ22" s="7"/>
      <c r="URA22" s="7"/>
      <c r="URB22" s="7"/>
      <c r="URC22" s="7"/>
      <c r="URD22" s="7"/>
      <c r="URE22" s="7"/>
      <c r="URF22" s="7"/>
      <c r="URG22" s="7"/>
      <c r="URH22" s="7"/>
      <c r="URI22" s="7"/>
      <c r="URJ22" s="7"/>
      <c r="URK22" s="7"/>
      <c r="URL22" s="7"/>
      <c r="URM22" s="7"/>
      <c r="URN22" s="7"/>
      <c r="URO22" s="7"/>
      <c r="URP22" s="7"/>
      <c r="URQ22" s="7"/>
      <c r="URR22" s="7"/>
      <c r="URS22" s="7"/>
      <c r="URT22" s="7"/>
      <c r="URU22" s="7"/>
      <c r="URV22" s="7"/>
      <c r="URW22" s="7"/>
      <c r="URX22" s="7"/>
      <c r="URY22" s="7"/>
      <c r="URZ22" s="7"/>
      <c r="USA22" s="7"/>
      <c r="USB22" s="7"/>
      <c r="USC22" s="7"/>
      <c r="USD22" s="7"/>
      <c r="USE22" s="7"/>
      <c r="USF22" s="7"/>
      <c r="USG22" s="7"/>
      <c r="USH22" s="7"/>
      <c r="USI22" s="7"/>
      <c r="USJ22" s="7"/>
      <c r="USK22" s="7"/>
      <c r="USL22" s="7"/>
      <c r="USM22" s="7"/>
      <c r="USN22" s="7"/>
      <c r="USO22" s="7"/>
      <c r="USP22" s="7"/>
      <c r="USQ22" s="7"/>
      <c r="USR22" s="7"/>
      <c r="USS22" s="7"/>
      <c r="UST22" s="7"/>
      <c r="USU22" s="7"/>
      <c r="USV22" s="7"/>
      <c r="USW22" s="7"/>
      <c r="USX22" s="7"/>
      <c r="USY22" s="7"/>
      <c r="USZ22" s="7"/>
      <c r="UTA22" s="7"/>
      <c r="UTB22" s="7"/>
      <c r="UTC22" s="7"/>
      <c r="UTD22" s="7"/>
      <c r="UTE22" s="7"/>
      <c r="UTF22" s="7"/>
      <c r="UTG22" s="7"/>
      <c r="UTH22" s="7"/>
      <c r="UTI22" s="7"/>
      <c r="UTJ22" s="7"/>
      <c r="UTK22" s="7"/>
      <c r="UTL22" s="7"/>
      <c r="UTM22" s="7"/>
      <c r="UTN22" s="7"/>
      <c r="UTO22" s="7"/>
      <c r="UTP22" s="7"/>
      <c r="UTQ22" s="7"/>
      <c r="UTR22" s="7"/>
      <c r="UTS22" s="7"/>
      <c r="UTT22" s="7"/>
      <c r="UTU22" s="7"/>
      <c r="UTV22" s="7"/>
      <c r="UTW22" s="7"/>
      <c r="UTX22" s="7"/>
      <c r="UTY22" s="7"/>
      <c r="UTZ22" s="7"/>
      <c r="UUA22" s="7"/>
      <c r="UUB22" s="7"/>
      <c r="UUC22" s="7"/>
      <c r="UUD22" s="7"/>
      <c r="UUE22" s="7"/>
      <c r="UUF22" s="7"/>
      <c r="UUG22" s="7"/>
      <c r="UUH22" s="7"/>
      <c r="UUI22" s="7"/>
      <c r="UUJ22" s="7"/>
      <c r="UUK22" s="7"/>
      <c r="UUL22" s="7"/>
      <c r="UUM22" s="7"/>
      <c r="UUN22" s="7"/>
      <c r="UUO22" s="7"/>
      <c r="UUP22" s="7"/>
      <c r="UUQ22" s="7"/>
      <c r="UUR22" s="7"/>
      <c r="UUS22" s="7"/>
      <c r="UUT22" s="7"/>
      <c r="UUU22" s="7"/>
      <c r="UUV22" s="7"/>
      <c r="UUW22" s="7"/>
      <c r="UUX22" s="7"/>
      <c r="UUY22" s="7"/>
      <c r="UUZ22" s="7"/>
      <c r="UVA22" s="7"/>
      <c r="UVB22" s="7"/>
      <c r="UVC22" s="7"/>
      <c r="UVD22" s="7"/>
      <c r="UVE22" s="7"/>
      <c r="UVF22" s="7"/>
      <c r="UVG22" s="7"/>
      <c r="UVH22" s="7"/>
      <c r="UVI22" s="7"/>
      <c r="UVJ22" s="7"/>
      <c r="UVK22" s="7"/>
      <c r="UVL22" s="7"/>
      <c r="UVM22" s="7"/>
      <c r="UVN22" s="7"/>
      <c r="UVO22" s="7"/>
      <c r="UVP22" s="7"/>
      <c r="UVQ22" s="7"/>
      <c r="UVR22" s="7"/>
      <c r="UVS22" s="7"/>
      <c r="UVT22" s="7"/>
      <c r="UVU22" s="7"/>
      <c r="UVV22" s="7"/>
      <c r="UVW22" s="7"/>
      <c r="UVX22" s="7"/>
      <c r="UVY22" s="7"/>
      <c r="UVZ22" s="7"/>
      <c r="UWA22" s="7"/>
      <c r="UWB22" s="7"/>
      <c r="UWC22" s="7"/>
      <c r="UWD22" s="7"/>
      <c r="UWE22" s="7"/>
      <c r="UWF22" s="7"/>
      <c r="UWG22" s="7"/>
      <c r="UWH22" s="7"/>
      <c r="UWI22" s="7"/>
      <c r="UWJ22" s="7"/>
      <c r="UWK22" s="7"/>
      <c r="UWL22" s="7"/>
      <c r="UWM22" s="7"/>
      <c r="UWN22" s="7"/>
      <c r="UWO22" s="7"/>
      <c r="UWP22" s="7"/>
      <c r="UWQ22" s="7"/>
      <c r="UWR22" s="7"/>
      <c r="UWS22" s="7"/>
      <c r="UWT22" s="7"/>
      <c r="UWU22" s="7"/>
      <c r="UWV22" s="7"/>
      <c r="UWW22" s="7"/>
      <c r="UWX22" s="7"/>
      <c r="UWY22" s="7"/>
      <c r="UWZ22" s="7"/>
      <c r="UXA22" s="7"/>
      <c r="UXB22" s="7"/>
      <c r="UXC22" s="7"/>
      <c r="UXD22" s="7"/>
      <c r="UXE22" s="7"/>
      <c r="UXF22" s="7"/>
      <c r="UXG22" s="7"/>
      <c r="UXH22" s="7"/>
      <c r="UXI22" s="7"/>
      <c r="UXJ22" s="7"/>
      <c r="UXK22" s="7"/>
      <c r="UXL22" s="7"/>
      <c r="UXM22" s="7"/>
      <c r="UXN22" s="7"/>
      <c r="UXO22" s="7"/>
      <c r="UXP22" s="7"/>
      <c r="UXQ22" s="7"/>
      <c r="UXR22" s="7"/>
      <c r="UXS22" s="7"/>
      <c r="UXT22" s="7"/>
      <c r="UXU22" s="7"/>
      <c r="UXV22" s="7"/>
      <c r="UXW22" s="7"/>
      <c r="UXX22" s="7"/>
      <c r="UXY22" s="7"/>
      <c r="UXZ22" s="7"/>
      <c r="UYA22" s="7"/>
      <c r="UYB22" s="7"/>
      <c r="UYC22" s="7"/>
      <c r="UYD22" s="7"/>
      <c r="UYE22" s="7"/>
      <c r="UYF22" s="7"/>
      <c r="UYG22" s="7"/>
      <c r="UYH22" s="7"/>
      <c r="UYI22" s="7"/>
      <c r="UYJ22" s="7"/>
      <c r="UYK22" s="7"/>
      <c r="UYL22" s="7"/>
      <c r="UYM22" s="7"/>
      <c r="UYN22" s="7"/>
      <c r="UYO22" s="7"/>
      <c r="UYP22" s="7"/>
      <c r="UYQ22" s="7"/>
      <c r="UYR22" s="7"/>
      <c r="UYS22" s="7"/>
      <c r="UYT22" s="7"/>
      <c r="UYU22" s="7"/>
      <c r="UYV22" s="7"/>
      <c r="UYW22" s="7"/>
      <c r="UYX22" s="7"/>
      <c r="UYY22" s="7"/>
      <c r="UYZ22" s="7"/>
      <c r="UZA22" s="7"/>
      <c r="UZB22" s="7"/>
      <c r="UZC22" s="7"/>
      <c r="UZD22" s="7"/>
      <c r="UZE22" s="7"/>
      <c r="UZF22" s="7"/>
      <c r="UZG22" s="7"/>
      <c r="UZH22" s="7"/>
      <c r="UZI22" s="7"/>
      <c r="UZJ22" s="7"/>
      <c r="UZK22" s="7"/>
      <c r="UZL22" s="7"/>
      <c r="UZM22" s="7"/>
      <c r="UZN22" s="7"/>
      <c r="UZO22" s="7"/>
      <c r="UZP22" s="7"/>
      <c r="UZQ22" s="7"/>
      <c r="UZR22" s="7"/>
      <c r="UZS22" s="7"/>
      <c r="UZT22" s="7"/>
      <c r="UZU22" s="7"/>
      <c r="UZV22" s="7"/>
      <c r="UZW22" s="7"/>
      <c r="UZX22" s="7"/>
      <c r="UZY22" s="7"/>
      <c r="UZZ22" s="7"/>
      <c r="VAA22" s="7"/>
      <c r="VAB22" s="7"/>
      <c r="VAC22" s="7"/>
      <c r="VAD22" s="7"/>
      <c r="VAE22" s="7"/>
      <c r="VAF22" s="7"/>
      <c r="VAG22" s="7"/>
      <c r="VAH22" s="7"/>
      <c r="VAI22" s="7"/>
      <c r="VAJ22" s="7"/>
      <c r="VAK22" s="7"/>
      <c r="VAL22" s="7"/>
      <c r="VAM22" s="7"/>
      <c r="VAN22" s="7"/>
      <c r="VAO22" s="7"/>
      <c r="VAP22" s="7"/>
      <c r="VAQ22" s="7"/>
      <c r="VAR22" s="7"/>
      <c r="VAS22" s="7"/>
      <c r="VAT22" s="7"/>
      <c r="VAU22" s="7"/>
      <c r="VAV22" s="7"/>
      <c r="VAW22" s="7"/>
      <c r="VAX22" s="7"/>
      <c r="VAY22" s="7"/>
      <c r="VAZ22" s="7"/>
      <c r="VBA22" s="7"/>
      <c r="VBB22" s="7"/>
      <c r="VBC22" s="7"/>
      <c r="VBD22" s="7"/>
      <c r="VBE22" s="7"/>
      <c r="VBF22" s="7"/>
      <c r="VBG22" s="7"/>
      <c r="VBH22" s="7"/>
      <c r="VBI22" s="7"/>
      <c r="VBJ22" s="7"/>
      <c r="VBK22" s="7"/>
      <c r="VBL22" s="7"/>
      <c r="VBM22" s="7"/>
      <c r="VBN22" s="7"/>
      <c r="VBO22" s="7"/>
      <c r="VBP22" s="7"/>
      <c r="VBQ22" s="7"/>
      <c r="VBR22" s="7"/>
      <c r="VBS22" s="7"/>
      <c r="VBT22" s="7"/>
      <c r="VBU22" s="7"/>
      <c r="VBV22" s="7"/>
      <c r="VBW22" s="7"/>
      <c r="VBX22" s="7"/>
      <c r="VBY22" s="7"/>
      <c r="VBZ22" s="7"/>
      <c r="VCA22" s="7"/>
      <c r="VCB22" s="7"/>
      <c r="VCC22" s="7"/>
      <c r="VCD22" s="7"/>
      <c r="VCE22" s="7"/>
      <c r="VCF22" s="7"/>
      <c r="VCG22" s="7"/>
      <c r="VCH22" s="7"/>
      <c r="VCI22" s="7"/>
      <c r="VCJ22" s="7"/>
      <c r="VCK22" s="7"/>
      <c r="VCL22" s="7"/>
      <c r="VCM22" s="7"/>
      <c r="VCN22" s="7"/>
      <c r="VCO22" s="7"/>
      <c r="VCP22" s="7"/>
      <c r="VCQ22" s="7"/>
      <c r="VCR22" s="7"/>
      <c r="VCS22" s="7"/>
      <c r="VCT22" s="7"/>
      <c r="VCU22" s="7"/>
      <c r="VCV22" s="7"/>
      <c r="VCW22" s="7"/>
      <c r="VCX22" s="7"/>
      <c r="VCY22" s="7"/>
      <c r="VCZ22" s="7"/>
      <c r="VDA22" s="7"/>
      <c r="VDB22" s="7"/>
      <c r="VDC22" s="7"/>
      <c r="VDD22" s="7"/>
      <c r="VDE22" s="7"/>
      <c r="VDF22" s="7"/>
      <c r="VDG22" s="7"/>
      <c r="VDH22" s="7"/>
      <c r="VDI22" s="7"/>
      <c r="VDJ22" s="7"/>
      <c r="VDK22" s="7"/>
      <c r="VDL22" s="7"/>
      <c r="VDM22" s="7"/>
      <c r="VDN22" s="7"/>
      <c r="VDO22" s="7"/>
      <c r="VDP22" s="7"/>
      <c r="VDQ22" s="7"/>
      <c r="VDR22" s="7"/>
      <c r="VDS22" s="7"/>
      <c r="VDT22" s="7"/>
      <c r="VDU22" s="7"/>
      <c r="VDV22" s="7"/>
      <c r="VDW22" s="7"/>
      <c r="VDX22" s="7"/>
      <c r="VDY22" s="7"/>
      <c r="VDZ22" s="7"/>
      <c r="VEA22" s="7"/>
      <c r="VEB22" s="7"/>
      <c r="VEC22" s="7"/>
      <c r="VED22" s="7"/>
      <c r="VEE22" s="7"/>
      <c r="VEF22" s="7"/>
      <c r="VEG22" s="7"/>
      <c r="VEH22" s="7"/>
      <c r="VEI22" s="7"/>
      <c r="VEJ22" s="7"/>
      <c r="VEK22" s="7"/>
      <c r="VEL22" s="7"/>
      <c r="VEM22" s="7"/>
      <c r="VEN22" s="7"/>
      <c r="VEO22" s="7"/>
      <c r="VEP22" s="7"/>
      <c r="VEQ22" s="7"/>
      <c r="VER22" s="7"/>
      <c r="VES22" s="7"/>
      <c r="VET22" s="7"/>
      <c r="VEU22" s="7"/>
      <c r="VEV22" s="7"/>
      <c r="VEW22" s="7"/>
      <c r="VEX22" s="7"/>
      <c r="VEY22" s="7"/>
      <c r="VEZ22" s="7"/>
      <c r="VFA22" s="7"/>
      <c r="VFB22" s="7"/>
      <c r="VFC22" s="7"/>
      <c r="VFD22" s="7"/>
      <c r="VFE22" s="7"/>
      <c r="VFF22" s="7"/>
      <c r="VFG22" s="7"/>
      <c r="VFH22" s="7"/>
      <c r="VFI22" s="7"/>
      <c r="VFJ22" s="7"/>
      <c r="VFK22" s="7"/>
      <c r="VFL22" s="7"/>
      <c r="VFM22" s="7"/>
      <c r="VFN22" s="7"/>
      <c r="VFO22" s="7"/>
      <c r="VFP22" s="7"/>
      <c r="VFQ22" s="7"/>
      <c r="VFR22" s="7"/>
      <c r="VFS22" s="7"/>
      <c r="VFT22" s="7"/>
      <c r="VFU22" s="7"/>
      <c r="VFV22" s="7"/>
      <c r="VFW22" s="7"/>
      <c r="VFX22" s="7"/>
      <c r="VFY22" s="7"/>
      <c r="VFZ22" s="7"/>
      <c r="VGA22" s="7"/>
      <c r="VGB22" s="7"/>
      <c r="VGC22" s="7"/>
      <c r="VGD22" s="7"/>
      <c r="VGE22" s="7"/>
      <c r="VGF22" s="7"/>
      <c r="VGG22" s="7"/>
      <c r="VGH22" s="7"/>
      <c r="VGI22" s="7"/>
      <c r="VGJ22" s="7"/>
      <c r="VGK22" s="7"/>
      <c r="VGL22" s="7"/>
      <c r="VGM22" s="7"/>
      <c r="VGN22" s="7"/>
      <c r="VGO22" s="7"/>
      <c r="VGP22" s="7"/>
      <c r="VGQ22" s="7"/>
      <c r="VGR22" s="7"/>
      <c r="VGS22" s="7"/>
      <c r="VGT22" s="7"/>
      <c r="VGU22" s="7"/>
      <c r="VGV22" s="7"/>
      <c r="VGW22" s="7"/>
      <c r="VGX22" s="7"/>
      <c r="VGY22" s="7"/>
      <c r="VGZ22" s="7"/>
      <c r="VHA22" s="7"/>
      <c r="VHB22" s="7"/>
      <c r="VHC22" s="7"/>
      <c r="VHD22" s="7"/>
      <c r="VHE22" s="7"/>
      <c r="VHF22" s="7"/>
      <c r="VHG22" s="7"/>
      <c r="VHH22" s="7"/>
      <c r="VHI22" s="7"/>
      <c r="VHJ22" s="7"/>
      <c r="VHK22" s="7"/>
      <c r="VHL22" s="7"/>
      <c r="VHM22" s="7"/>
      <c r="VHN22" s="7"/>
      <c r="VHO22" s="7"/>
      <c r="VHP22" s="7"/>
      <c r="VHQ22" s="7"/>
      <c r="VHR22" s="7"/>
      <c r="VHS22" s="7"/>
      <c r="VHT22" s="7"/>
      <c r="VHU22" s="7"/>
      <c r="VHV22" s="7"/>
      <c r="VHW22" s="7"/>
      <c r="VHX22" s="7"/>
      <c r="VHY22" s="7"/>
      <c r="VHZ22" s="7"/>
      <c r="VIA22" s="7"/>
      <c r="VIB22" s="7"/>
      <c r="VIC22" s="7"/>
      <c r="VID22" s="7"/>
      <c r="VIE22" s="7"/>
      <c r="VIF22" s="7"/>
      <c r="VIG22" s="7"/>
      <c r="VIH22" s="7"/>
      <c r="VII22" s="7"/>
      <c r="VIJ22" s="7"/>
      <c r="VIK22" s="7"/>
      <c r="VIL22" s="7"/>
      <c r="VIM22" s="7"/>
      <c r="VIN22" s="7"/>
      <c r="VIO22" s="7"/>
      <c r="VIP22" s="7"/>
      <c r="VIQ22" s="7"/>
      <c r="VIR22" s="7"/>
      <c r="VIS22" s="7"/>
      <c r="VIT22" s="7"/>
      <c r="VIU22" s="7"/>
      <c r="VIV22" s="7"/>
      <c r="VIW22" s="7"/>
      <c r="VIX22" s="7"/>
      <c r="VIY22" s="7"/>
      <c r="VIZ22" s="7"/>
      <c r="VJA22" s="7"/>
      <c r="VJB22" s="7"/>
      <c r="VJC22" s="7"/>
      <c r="VJD22" s="7"/>
      <c r="VJE22" s="7"/>
      <c r="VJF22" s="7"/>
      <c r="VJG22" s="7"/>
      <c r="VJH22" s="7"/>
      <c r="VJI22" s="7"/>
      <c r="VJJ22" s="7"/>
      <c r="VJK22" s="7"/>
      <c r="VJL22" s="7"/>
      <c r="VJM22" s="7"/>
      <c r="VJN22" s="7"/>
      <c r="VJO22" s="7"/>
      <c r="VJP22" s="7"/>
      <c r="VJQ22" s="7"/>
      <c r="VJR22" s="7"/>
      <c r="VJS22" s="7"/>
      <c r="VJT22" s="7"/>
      <c r="VJU22" s="7"/>
      <c r="VJV22" s="7"/>
      <c r="VJW22" s="7"/>
      <c r="VJX22" s="7"/>
      <c r="VJY22" s="7"/>
      <c r="VJZ22" s="7"/>
      <c r="VKA22" s="7"/>
      <c r="VKB22" s="7"/>
      <c r="VKC22" s="7"/>
      <c r="VKD22" s="7"/>
      <c r="VKE22" s="7"/>
      <c r="VKF22" s="7"/>
      <c r="VKG22" s="7"/>
      <c r="VKH22" s="7"/>
      <c r="VKI22" s="7"/>
      <c r="VKJ22" s="7"/>
      <c r="VKK22" s="7"/>
      <c r="VKL22" s="7"/>
      <c r="VKM22" s="7"/>
      <c r="VKN22" s="7"/>
      <c r="VKO22" s="7"/>
      <c r="VKP22" s="7"/>
      <c r="VKQ22" s="7"/>
      <c r="VKR22" s="7"/>
      <c r="VKS22" s="7"/>
      <c r="VKT22" s="7"/>
      <c r="VKU22" s="7"/>
      <c r="VKV22" s="7"/>
      <c r="VKW22" s="7"/>
      <c r="VKX22" s="7"/>
      <c r="VKY22" s="7"/>
      <c r="VKZ22" s="7"/>
      <c r="VLA22" s="7"/>
      <c r="VLB22" s="7"/>
      <c r="VLC22" s="7"/>
      <c r="VLD22" s="7"/>
      <c r="VLE22" s="7"/>
      <c r="VLF22" s="7"/>
      <c r="VLG22" s="7"/>
      <c r="VLH22" s="7"/>
      <c r="VLI22" s="7"/>
      <c r="VLJ22" s="7"/>
      <c r="VLK22" s="7"/>
      <c r="VLL22" s="7"/>
      <c r="VLM22" s="7"/>
      <c r="VLN22" s="7"/>
      <c r="VLO22" s="7"/>
      <c r="VLP22" s="7"/>
      <c r="VLQ22" s="7"/>
      <c r="VLR22" s="7"/>
      <c r="VLS22" s="7"/>
      <c r="VLT22" s="7"/>
      <c r="VLU22" s="7"/>
      <c r="VLV22" s="7"/>
      <c r="VLW22" s="7"/>
      <c r="VLX22" s="7"/>
      <c r="VLY22" s="7"/>
      <c r="VLZ22" s="7"/>
      <c r="VMA22" s="7"/>
      <c r="VMB22" s="7"/>
      <c r="VMC22" s="7"/>
      <c r="VMD22" s="7"/>
      <c r="VME22" s="7"/>
      <c r="VMF22" s="7"/>
      <c r="VMG22" s="7"/>
      <c r="VMH22" s="7"/>
      <c r="VMI22" s="7"/>
      <c r="VMJ22" s="7"/>
      <c r="VMK22" s="7"/>
      <c r="VML22" s="7"/>
      <c r="VMM22" s="7"/>
      <c r="VMN22" s="7"/>
      <c r="VMO22" s="7"/>
      <c r="VMP22" s="7"/>
      <c r="VMQ22" s="7"/>
      <c r="VMR22" s="7"/>
      <c r="VMS22" s="7"/>
      <c r="VMT22" s="7"/>
      <c r="VMU22" s="7"/>
      <c r="VMV22" s="7"/>
      <c r="VMW22" s="7"/>
      <c r="VMX22" s="7"/>
      <c r="VMY22" s="7"/>
      <c r="VMZ22" s="7"/>
      <c r="VNA22" s="7"/>
      <c r="VNB22" s="7"/>
      <c r="VNC22" s="7"/>
      <c r="VND22" s="7"/>
      <c r="VNE22" s="7"/>
      <c r="VNF22" s="7"/>
      <c r="VNG22" s="7"/>
      <c r="VNH22" s="7"/>
      <c r="VNI22" s="7"/>
      <c r="VNJ22" s="7"/>
      <c r="VNK22" s="7"/>
      <c r="VNL22" s="7"/>
      <c r="VNM22" s="7"/>
      <c r="VNN22" s="7"/>
      <c r="VNO22" s="7"/>
      <c r="VNP22" s="7"/>
      <c r="VNQ22" s="7"/>
      <c r="VNR22" s="7"/>
      <c r="VNS22" s="7"/>
      <c r="VNT22" s="7"/>
      <c r="VNU22" s="7"/>
      <c r="VNV22" s="7"/>
      <c r="VNW22" s="7"/>
      <c r="VNX22" s="7"/>
      <c r="VNY22" s="7"/>
      <c r="VNZ22" s="7"/>
      <c r="VOA22" s="7"/>
      <c r="VOB22" s="7"/>
      <c r="VOC22" s="7"/>
      <c r="VOD22" s="7"/>
      <c r="VOE22" s="7"/>
      <c r="VOF22" s="7"/>
      <c r="VOG22" s="7"/>
      <c r="VOH22" s="7"/>
      <c r="VOI22" s="7"/>
      <c r="VOJ22" s="7"/>
      <c r="VOK22" s="7"/>
      <c r="VOL22" s="7"/>
      <c r="VOM22" s="7"/>
      <c r="VON22" s="7"/>
      <c r="VOO22" s="7"/>
      <c r="VOP22" s="7"/>
      <c r="VOQ22" s="7"/>
      <c r="VOR22" s="7"/>
      <c r="VOS22" s="7"/>
      <c r="VOT22" s="7"/>
      <c r="VOU22" s="7"/>
      <c r="VOV22" s="7"/>
      <c r="VOW22" s="7"/>
      <c r="VOX22" s="7"/>
      <c r="VOY22" s="7"/>
      <c r="VOZ22" s="7"/>
      <c r="VPA22" s="7"/>
      <c r="VPB22" s="7"/>
      <c r="VPC22" s="7"/>
      <c r="VPD22" s="7"/>
      <c r="VPE22" s="7"/>
      <c r="VPF22" s="7"/>
      <c r="VPG22" s="7"/>
      <c r="VPH22" s="7"/>
      <c r="VPI22" s="7"/>
      <c r="VPJ22" s="7"/>
      <c r="VPK22" s="7"/>
      <c r="VPL22" s="7"/>
      <c r="VPM22" s="7"/>
      <c r="VPN22" s="7"/>
      <c r="VPO22" s="7"/>
      <c r="VPP22" s="7"/>
      <c r="VPQ22" s="7"/>
      <c r="VPR22" s="7"/>
      <c r="VPS22" s="7"/>
      <c r="VPT22" s="7"/>
      <c r="VPU22" s="7"/>
      <c r="VPV22" s="7"/>
      <c r="VPW22" s="7"/>
      <c r="VPX22" s="7"/>
      <c r="VPY22" s="7"/>
      <c r="VPZ22" s="7"/>
      <c r="VQA22" s="7"/>
      <c r="VQB22" s="7"/>
      <c r="VQC22" s="7"/>
      <c r="VQD22" s="7"/>
      <c r="VQE22" s="7"/>
      <c r="VQF22" s="7"/>
      <c r="VQG22" s="7"/>
      <c r="VQH22" s="7"/>
      <c r="VQI22" s="7"/>
      <c r="VQJ22" s="7"/>
      <c r="VQK22" s="7"/>
      <c r="VQL22" s="7"/>
      <c r="VQM22" s="7"/>
      <c r="VQN22" s="7"/>
      <c r="VQO22" s="7"/>
      <c r="VQP22" s="7"/>
      <c r="VQQ22" s="7"/>
      <c r="VQR22" s="7"/>
      <c r="VQS22" s="7"/>
      <c r="VQT22" s="7"/>
      <c r="VQU22" s="7"/>
      <c r="VQV22" s="7"/>
      <c r="VQW22" s="7"/>
      <c r="VQX22" s="7"/>
      <c r="VQY22" s="7"/>
      <c r="VQZ22" s="7"/>
      <c r="VRA22" s="7"/>
      <c r="VRB22" s="7"/>
      <c r="VRC22" s="7"/>
      <c r="VRD22" s="7"/>
      <c r="VRE22" s="7"/>
      <c r="VRF22" s="7"/>
      <c r="VRG22" s="7"/>
      <c r="VRH22" s="7"/>
      <c r="VRI22" s="7"/>
      <c r="VRJ22" s="7"/>
      <c r="VRK22" s="7"/>
      <c r="VRL22" s="7"/>
      <c r="VRM22" s="7"/>
      <c r="VRN22" s="7"/>
      <c r="VRO22" s="7"/>
      <c r="VRP22" s="7"/>
      <c r="VRQ22" s="7"/>
      <c r="VRR22" s="7"/>
      <c r="VRS22" s="7"/>
      <c r="VRT22" s="7"/>
      <c r="VRU22" s="7"/>
      <c r="VRV22" s="7"/>
      <c r="VRW22" s="7"/>
      <c r="VRX22" s="7"/>
      <c r="VRY22" s="7"/>
      <c r="VRZ22" s="7"/>
      <c r="VSA22" s="7"/>
      <c r="VSB22" s="7"/>
      <c r="VSC22" s="7"/>
      <c r="VSD22" s="7"/>
      <c r="VSE22" s="7"/>
      <c r="VSF22" s="7"/>
      <c r="VSG22" s="7"/>
      <c r="VSH22" s="7"/>
      <c r="VSI22" s="7"/>
      <c r="VSJ22" s="7"/>
      <c r="VSK22" s="7"/>
      <c r="VSL22" s="7"/>
      <c r="VSM22" s="7"/>
      <c r="VSN22" s="7"/>
      <c r="VSO22" s="7"/>
      <c r="VSP22" s="7"/>
      <c r="VSQ22" s="7"/>
      <c r="VSR22" s="7"/>
      <c r="VSS22" s="7"/>
      <c r="VST22" s="7"/>
      <c r="VSU22" s="7"/>
      <c r="VSV22" s="7"/>
      <c r="VSW22" s="7"/>
      <c r="VSX22" s="7"/>
      <c r="VSY22" s="7"/>
      <c r="VSZ22" s="7"/>
      <c r="VTA22" s="7"/>
      <c r="VTB22" s="7"/>
      <c r="VTC22" s="7"/>
      <c r="VTD22" s="7"/>
      <c r="VTE22" s="7"/>
      <c r="VTF22" s="7"/>
      <c r="VTG22" s="7"/>
      <c r="VTH22" s="7"/>
      <c r="VTI22" s="7"/>
      <c r="VTJ22" s="7"/>
      <c r="VTK22" s="7"/>
      <c r="VTL22" s="7"/>
      <c r="VTM22" s="7"/>
      <c r="VTN22" s="7"/>
      <c r="VTO22" s="7"/>
      <c r="VTP22" s="7"/>
      <c r="VTQ22" s="7"/>
      <c r="VTR22" s="7"/>
      <c r="VTS22" s="7"/>
      <c r="VTT22" s="7"/>
      <c r="VTU22" s="7"/>
      <c r="VTV22" s="7"/>
      <c r="VTW22" s="7"/>
      <c r="VTX22" s="7"/>
      <c r="VTY22" s="7"/>
      <c r="VTZ22" s="7"/>
      <c r="VUA22" s="7"/>
      <c r="VUB22" s="7"/>
      <c r="VUC22" s="7"/>
      <c r="VUD22" s="7"/>
      <c r="VUE22" s="7"/>
      <c r="VUF22" s="7"/>
      <c r="VUG22" s="7"/>
      <c r="VUH22" s="7"/>
      <c r="VUI22" s="7"/>
      <c r="VUJ22" s="7"/>
      <c r="VUK22" s="7"/>
      <c r="VUL22" s="7"/>
      <c r="VUM22" s="7"/>
      <c r="VUN22" s="7"/>
      <c r="VUO22" s="7"/>
      <c r="VUP22" s="7"/>
      <c r="VUQ22" s="7"/>
      <c r="VUR22" s="7"/>
      <c r="VUS22" s="7"/>
      <c r="VUT22" s="7"/>
      <c r="VUU22" s="7"/>
      <c r="VUV22" s="7"/>
      <c r="VUW22" s="7"/>
      <c r="VUX22" s="7"/>
      <c r="VUY22" s="7"/>
      <c r="VUZ22" s="7"/>
      <c r="VVA22" s="7"/>
      <c r="VVB22" s="7"/>
      <c r="VVC22" s="7"/>
      <c r="VVD22" s="7"/>
      <c r="VVE22" s="7"/>
      <c r="VVF22" s="7"/>
      <c r="VVG22" s="7"/>
      <c r="VVH22" s="7"/>
      <c r="VVI22" s="7"/>
      <c r="VVJ22" s="7"/>
      <c r="VVK22" s="7"/>
      <c r="VVL22" s="7"/>
      <c r="VVM22" s="7"/>
      <c r="VVN22" s="7"/>
      <c r="VVO22" s="7"/>
      <c r="VVP22" s="7"/>
      <c r="VVQ22" s="7"/>
      <c r="VVR22" s="7"/>
      <c r="VVS22" s="7"/>
      <c r="VVT22" s="7"/>
      <c r="VVU22" s="7"/>
      <c r="VVV22" s="7"/>
      <c r="VVW22" s="7"/>
      <c r="VVX22" s="7"/>
      <c r="VVY22" s="7"/>
      <c r="VVZ22" s="7"/>
      <c r="VWA22" s="7"/>
      <c r="VWB22" s="7"/>
      <c r="VWC22" s="7"/>
      <c r="VWD22" s="7"/>
      <c r="VWE22" s="7"/>
      <c r="VWF22" s="7"/>
      <c r="VWG22" s="7"/>
      <c r="VWH22" s="7"/>
      <c r="VWI22" s="7"/>
      <c r="VWJ22" s="7"/>
      <c r="VWK22" s="7"/>
      <c r="VWL22" s="7"/>
      <c r="VWM22" s="7"/>
      <c r="VWN22" s="7"/>
      <c r="VWO22" s="7"/>
      <c r="VWP22" s="7"/>
      <c r="VWQ22" s="7"/>
      <c r="VWR22" s="7"/>
      <c r="VWS22" s="7"/>
      <c r="VWT22" s="7"/>
      <c r="VWU22" s="7"/>
      <c r="VWV22" s="7"/>
      <c r="VWW22" s="7"/>
      <c r="VWX22" s="7"/>
      <c r="VWY22" s="7"/>
      <c r="VWZ22" s="7"/>
      <c r="VXA22" s="7"/>
      <c r="VXB22" s="7"/>
      <c r="VXC22" s="7"/>
      <c r="VXD22" s="7"/>
      <c r="VXE22" s="7"/>
      <c r="VXF22" s="7"/>
      <c r="VXG22" s="7"/>
      <c r="VXH22" s="7"/>
      <c r="VXI22" s="7"/>
      <c r="VXJ22" s="7"/>
      <c r="VXK22" s="7"/>
      <c r="VXL22" s="7"/>
      <c r="VXM22" s="7"/>
      <c r="VXN22" s="7"/>
      <c r="VXO22" s="7"/>
      <c r="VXP22" s="7"/>
      <c r="VXQ22" s="7"/>
      <c r="VXR22" s="7"/>
      <c r="VXS22" s="7"/>
      <c r="VXT22" s="7"/>
      <c r="VXU22" s="7"/>
      <c r="VXV22" s="7"/>
      <c r="VXW22" s="7"/>
      <c r="VXX22" s="7"/>
      <c r="VXY22" s="7"/>
      <c r="VXZ22" s="7"/>
      <c r="VYA22" s="7"/>
      <c r="VYB22" s="7"/>
      <c r="VYC22" s="7"/>
      <c r="VYD22" s="7"/>
      <c r="VYE22" s="7"/>
      <c r="VYF22" s="7"/>
      <c r="VYG22" s="7"/>
      <c r="VYH22" s="7"/>
      <c r="VYI22" s="7"/>
      <c r="VYJ22" s="7"/>
      <c r="VYK22" s="7"/>
      <c r="VYL22" s="7"/>
      <c r="VYM22" s="7"/>
      <c r="VYN22" s="7"/>
      <c r="VYO22" s="7"/>
      <c r="VYP22" s="7"/>
      <c r="VYQ22" s="7"/>
      <c r="VYR22" s="7"/>
      <c r="VYS22" s="7"/>
      <c r="VYT22" s="7"/>
      <c r="VYU22" s="7"/>
      <c r="VYV22" s="7"/>
      <c r="VYW22" s="7"/>
      <c r="VYX22" s="7"/>
      <c r="VYY22" s="7"/>
      <c r="VYZ22" s="7"/>
      <c r="VZA22" s="7"/>
      <c r="VZB22" s="7"/>
      <c r="VZC22" s="7"/>
      <c r="VZD22" s="7"/>
      <c r="VZE22" s="7"/>
      <c r="VZF22" s="7"/>
      <c r="VZG22" s="7"/>
      <c r="VZH22" s="7"/>
      <c r="VZI22" s="7"/>
      <c r="VZJ22" s="7"/>
      <c r="VZK22" s="7"/>
      <c r="VZL22" s="7"/>
      <c r="VZM22" s="7"/>
      <c r="VZN22" s="7"/>
      <c r="VZO22" s="7"/>
      <c r="VZP22" s="7"/>
      <c r="VZQ22" s="7"/>
      <c r="VZR22" s="7"/>
      <c r="VZS22" s="7"/>
      <c r="VZT22" s="7"/>
      <c r="VZU22" s="7"/>
      <c r="VZV22" s="7"/>
      <c r="VZW22" s="7"/>
      <c r="VZX22" s="7"/>
      <c r="VZY22" s="7"/>
      <c r="VZZ22" s="7"/>
      <c r="WAA22" s="7"/>
      <c r="WAB22" s="7"/>
      <c r="WAC22" s="7"/>
      <c r="WAD22" s="7"/>
      <c r="WAE22" s="7"/>
      <c r="WAF22" s="7"/>
      <c r="WAG22" s="7"/>
      <c r="WAH22" s="7"/>
      <c r="WAI22" s="7"/>
      <c r="WAJ22" s="7"/>
      <c r="WAK22" s="7"/>
      <c r="WAL22" s="7"/>
      <c r="WAM22" s="7"/>
      <c r="WAN22" s="7"/>
      <c r="WAO22" s="7"/>
      <c r="WAP22" s="7"/>
      <c r="WAQ22" s="7"/>
      <c r="WAR22" s="7"/>
      <c r="WAS22" s="7"/>
      <c r="WAT22" s="7"/>
      <c r="WAU22" s="7"/>
      <c r="WAV22" s="7"/>
      <c r="WAW22" s="7"/>
      <c r="WAX22" s="7"/>
      <c r="WAY22" s="7"/>
      <c r="WAZ22" s="7"/>
      <c r="WBA22" s="7"/>
      <c r="WBB22" s="7"/>
      <c r="WBC22" s="7"/>
      <c r="WBD22" s="7"/>
      <c r="WBE22" s="7"/>
      <c r="WBF22" s="7"/>
      <c r="WBG22" s="7"/>
      <c r="WBH22" s="7"/>
      <c r="WBI22" s="7"/>
      <c r="WBJ22" s="7"/>
      <c r="WBK22" s="7"/>
      <c r="WBL22" s="7"/>
      <c r="WBM22" s="7"/>
      <c r="WBN22" s="7"/>
      <c r="WBO22" s="7"/>
      <c r="WBP22" s="7"/>
      <c r="WBQ22" s="7"/>
      <c r="WBR22" s="7"/>
      <c r="WBS22" s="7"/>
      <c r="WBT22" s="7"/>
      <c r="WBU22" s="7"/>
      <c r="WBV22" s="7"/>
      <c r="WBW22" s="7"/>
      <c r="WBX22" s="7"/>
      <c r="WBY22" s="7"/>
      <c r="WBZ22" s="7"/>
      <c r="WCA22" s="7"/>
      <c r="WCB22" s="7"/>
      <c r="WCC22" s="7"/>
      <c r="WCD22" s="7"/>
      <c r="WCE22" s="7"/>
      <c r="WCF22" s="7"/>
      <c r="WCG22" s="7"/>
      <c r="WCH22" s="7"/>
      <c r="WCI22" s="7"/>
      <c r="WCJ22" s="7"/>
      <c r="WCK22" s="7"/>
      <c r="WCL22" s="7"/>
      <c r="WCM22" s="7"/>
      <c r="WCN22" s="7"/>
      <c r="WCO22" s="7"/>
      <c r="WCP22" s="7"/>
      <c r="WCQ22" s="7"/>
      <c r="WCR22" s="7"/>
      <c r="WCS22" s="7"/>
      <c r="WCT22" s="7"/>
      <c r="WCU22" s="7"/>
      <c r="WCV22" s="7"/>
      <c r="WCW22" s="7"/>
      <c r="WCX22" s="7"/>
      <c r="WCY22" s="7"/>
      <c r="WCZ22" s="7"/>
      <c r="WDA22" s="7"/>
      <c r="WDB22" s="7"/>
      <c r="WDC22" s="7"/>
      <c r="WDD22" s="7"/>
      <c r="WDE22" s="7"/>
      <c r="WDF22" s="7"/>
      <c r="WDG22" s="7"/>
      <c r="WDH22" s="7"/>
      <c r="WDI22" s="7"/>
      <c r="WDJ22" s="7"/>
      <c r="WDK22" s="7"/>
      <c r="WDL22" s="7"/>
      <c r="WDM22" s="7"/>
      <c r="WDN22" s="7"/>
      <c r="WDO22" s="7"/>
      <c r="WDP22" s="7"/>
      <c r="WDQ22" s="7"/>
      <c r="WDR22" s="7"/>
      <c r="WDS22" s="7"/>
      <c r="WDT22" s="7"/>
      <c r="WDU22" s="7"/>
      <c r="WDV22" s="7"/>
      <c r="WDW22" s="7"/>
      <c r="WDX22" s="7"/>
      <c r="WDY22" s="7"/>
      <c r="WDZ22" s="7"/>
      <c r="WEA22" s="7"/>
      <c r="WEB22" s="7"/>
      <c r="WEC22" s="7"/>
      <c r="WED22" s="7"/>
      <c r="WEE22" s="7"/>
      <c r="WEF22" s="7"/>
      <c r="WEG22" s="7"/>
      <c r="WEH22" s="7"/>
      <c r="WEI22" s="7"/>
      <c r="WEJ22" s="7"/>
      <c r="WEK22" s="7"/>
      <c r="WEL22" s="7"/>
      <c r="WEM22" s="7"/>
      <c r="WEN22" s="7"/>
      <c r="WEO22" s="7"/>
      <c r="WEP22" s="7"/>
      <c r="WEQ22" s="7"/>
      <c r="WER22" s="7"/>
      <c r="WES22" s="7"/>
      <c r="WET22" s="7"/>
      <c r="WEU22" s="7"/>
      <c r="WEV22" s="7"/>
      <c r="WEW22" s="7"/>
      <c r="WEX22" s="7"/>
      <c r="WEY22" s="7"/>
      <c r="WEZ22" s="7"/>
      <c r="WFA22" s="7"/>
      <c r="WFB22" s="7"/>
      <c r="WFC22" s="7"/>
      <c r="WFD22" s="7"/>
      <c r="WFE22" s="7"/>
      <c r="WFF22" s="7"/>
      <c r="WFG22" s="7"/>
      <c r="WFH22" s="7"/>
      <c r="WFI22" s="7"/>
      <c r="WFJ22" s="7"/>
      <c r="WFK22" s="7"/>
      <c r="WFL22" s="7"/>
      <c r="WFM22" s="7"/>
      <c r="WFN22" s="7"/>
      <c r="WFO22" s="7"/>
      <c r="WFP22" s="7"/>
      <c r="WFQ22" s="7"/>
      <c r="WFR22" s="7"/>
      <c r="WFS22" s="7"/>
      <c r="WFT22" s="7"/>
      <c r="WFU22" s="7"/>
      <c r="WFV22" s="7"/>
      <c r="WFW22" s="7"/>
      <c r="WFX22" s="7"/>
      <c r="WFY22" s="7"/>
      <c r="WFZ22" s="7"/>
      <c r="WGA22" s="7"/>
      <c r="WGB22" s="7"/>
      <c r="WGC22" s="7"/>
      <c r="WGD22" s="7"/>
      <c r="WGE22" s="7"/>
      <c r="WGF22" s="7"/>
      <c r="WGG22" s="7"/>
      <c r="WGH22" s="7"/>
      <c r="WGI22" s="7"/>
      <c r="WGJ22" s="7"/>
      <c r="WGK22" s="7"/>
      <c r="WGL22" s="7"/>
      <c r="WGM22" s="7"/>
      <c r="WGN22" s="7"/>
      <c r="WGO22" s="7"/>
      <c r="WGP22" s="7"/>
      <c r="WGQ22" s="7"/>
      <c r="WGR22" s="7"/>
      <c r="WGS22" s="7"/>
      <c r="WGT22" s="7"/>
      <c r="WGU22" s="7"/>
      <c r="WGV22" s="7"/>
      <c r="WGW22" s="7"/>
      <c r="WGX22" s="7"/>
      <c r="WGY22" s="7"/>
      <c r="WGZ22" s="7"/>
      <c r="WHA22" s="7"/>
      <c r="WHB22" s="7"/>
      <c r="WHC22" s="7"/>
      <c r="WHD22" s="7"/>
      <c r="WHE22" s="7"/>
      <c r="WHF22" s="7"/>
      <c r="WHG22" s="7"/>
      <c r="WHH22" s="7"/>
      <c r="WHI22" s="7"/>
      <c r="WHJ22" s="7"/>
      <c r="WHK22" s="7"/>
      <c r="WHL22" s="7"/>
      <c r="WHM22" s="7"/>
      <c r="WHN22" s="7"/>
      <c r="WHO22" s="7"/>
      <c r="WHP22" s="7"/>
      <c r="WHQ22" s="7"/>
      <c r="WHR22" s="7"/>
      <c r="WHS22" s="7"/>
      <c r="WHT22" s="7"/>
      <c r="WHU22" s="7"/>
      <c r="WHV22" s="7"/>
      <c r="WHW22" s="7"/>
      <c r="WHX22" s="7"/>
      <c r="WHY22" s="7"/>
      <c r="WHZ22" s="7"/>
      <c r="WIA22" s="7"/>
      <c r="WIB22" s="7"/>
      <c r="WIC22" s="7"/>
      <c r="WID22" s="7"/>
      <c r="WIE22" s="7"/>
      <c r="WIF22" s="7"/>
      <c r="WIG22" s="7"/>
      <c r="WIH22" s="7"/>
      <c r="WII22" s="7"/>
      <c r="WIJ22" s="7"/>
      <c r="WIK22" s="7"/>
      <c r="WIL22" s="7"/>
      <c r="WIM22" s="7"/>
      <c r="WIN22" s="7"/>
      <c r="WIO22" s="7"/>
      <c r="WIP22" s="7"/>
      <c r="WIQ22" s="7"/>
      <c r="WIR22" s="7"/>
      <c r="WIS22" s="7"/>
      <c r="WIT22" s="7"/>
      <c r="WIU22" s="7"/>
      <c r="WIV22" s="7"/>
      <c r="WIW22" s="7"/>
      <c r="WIX22" s="7"/>
      <c r="WIY22" s="7"/>
      <c r="WIZ22" s="7"/>
      <c r="WJA22" s="7"/>
      <c r="WJB22" s="7"/>
      <c r="WJC22" s="7"/>
      <c r="WJD22" s="7"/>
      <c r="WJE22" s="7"/>
      <c r="WJF22" s="7"/>
      <c r="WJG22" s="7"/>
      <c r="WJH22" s="7"/>
      <c r="WJI22" s="7"/>
      <c r="WJJ22" s="7"/>
      <c r="WJK22" s="7"/>
      <c r="WJL22" s="7"/>
      <c r="WJM22" s="7"/>
      <c r="WJN22" s="7"/>
      <c r="WJO22" s="7"/>
      <c r="WJP22" s="7"/>
      <c r="WJQ22" s="7"/>
      <c r="WJR22" s="7"/>
      <c r="WJS22" s="7"/>
      <c r="WJT22" s="7"/>
      <c r="WJU22" s="7"/>
      <c r="WJV22" s="7"/>
      <c r="WJW22" s="7"/>
      <c r="WJX22" s="7"/>
      <c r="WJY22" s="7"/>
      <c r="WJZ22" s="7"/>
      <c r="WKA22" s="7"/>
      <c r="WKB22" s="7"/>
      <c r="WKC22" s="7"/>
      <c r="WKD22" s="7"/>
      <c r="WKE22" s="7"/>
      <c r="WKF22" s="7"/>
      <c r="WKG22" s="7"/>
      <c r="WKH22" s="7"/>
      <c r="WKI22" s="7"/>
      <c r="WKJ22" s="7"/>
      <c r="WKK22" s="7"/>
      <c r="WKL22" s="7"/>
      <c r="WKM22" s="7"/>
      <c r="WKN22" s="7"/>
      <c r="WKO22" s="7"/>
      <c r="WKP22" s="7"/>
      <c r="WKQ22" s="7"/>
      <c r="WKR22" s="7"/>
      <c r="WKS22" s="7"/>
      <c r="WKT22" s="7"/>
      <c r="WKU22" s="7"/>
      <c r="WKV22" s="7"/>
      <c r="WKW22" s="7"/>
      <c r="WKX22" s="7"/>
      <c r="WKY22" s="7"/>
      <c r="WKZ22" s="7"/>
      <c r="WLA22" s="7"/>
      <c r="WLB22" s="7"/>
      <c r="WLC22" s="7"/>
      <c r="WLD22" s="7"/>
      <c r="WLE22" s="7"/>
      <c r="WLF22" s="7"/>
      <c r="WLG22" s="7"/>
      <c r="WLH22" s="7"/>
      <c r="WLI22" s="7"/>
      <c r="WLJ22" s="7"/>
      <c r="WLK22" s="7"/>
      <c r="WLL22" s="7"/>
      <c r="WLM22" s="7"/>
      <c r="WLN22" s="7"/>
      <c r="WLO22" s="7"/>
      <c r="WLP22" s="7"/>
      <c r="WLQ22" s="7"/>
      <c r="WLR22" s="7"/>
      <c r="WLS22" s="7"/>
      <c r="WLT22" s="7"/>
      <c r="WLU22" s="7"/>
      <c r="WLV22" s="7"/>
      <c r="WLW22" s="7"/>
      <c r="WLX22" s="7"/>
      <c r="WLY22" s="7"/>
      <c r="WLZ22" s="7"/>
      <c r="WMA22" s="7"/>
      <c r="WMB22" s="7"/>
      <c r="WMC22" s="7"/>
      <c r="WMD22" s="7"/>
      <c r="WME22" s="7"/>
      <c r="WMF22" s="7"/>
      <c r="WMG22" s="7"/>
      <c r="WMH22" s="7"/>
      <c r="WMI22" s="7"/>
      <c r="WMJ22" s="7"/>
      <c r="WMK22" s="7"/>
      <c r="WML22" s="7"/>
      <c r="WMM22" s="7"/>
      <c r="WMN22" s="7"/>
      <c r="WMO22" s="7"/>
      <c r="WMP22" s="7"/>
      <c r="WMQ22" s="7"/>
      <c r="WMR22" s="7"/>
      <c r="WMS22" s="7"/>
      <c r="WMT22" s="7"/>
      <c r="WMU22" s="7"/>
      <c r="WMV22" s="7"/>
      <c r="WMW22" s="7"/>
      <c r="WMX22" s="7"/>
      <c r="WMY22" s="7"/>
      <c r="WMZ22" s="7"/>
      <c r="WNA22" s="7"/>
      <c r="WNB22" s="7"/>
      <c r="WNC22" s="7"/>
      <c r="WND22" s="7"/>
      <c r="WNE22" s="7"/>
      <c r="WNF22" s="7"/>
      <c r="WNG22" s="7"/>
      <c r="WNH22" s="7"/>
      <c r="WNI22" s="7"/>
      <c r="WNJ22" s="7"/>
      <c r="WNK22" s="7"/>
      <c r="WNL22" s="7"/>
      <c r="WNM22" s="7"/>
      <c r="WNN22" s="7"/>
      <c r="WNO22" s="7"/>
      <c r="WNP22" s="7"/>
      <c r="WNQ22" s="7"/>
      <c r="WNR22" s="7"/>
      <c r="WNS22" s="7"/>
      <c r="WNT22" s="7"/>
      <c r="WNU22" s="7"/>
      <c r="WNV22" s="7"/>
      <c r="WNW22" s="7"/>
      <c r="WNX22" s="7"/>
      <c r="WNY22" s="7"/>
      <c r="WNZ22" s="7"/>
      <c r="WOA22" s="7"/>
      <c r="WOB22" s="7"/>
      <c r="WOC22" s="7"/>
      <c r="WOD22" s="7"/>
      <c r="WOE22" s="7"/>
      <c r="WOF22" s="7"/>
      <c r="WOG22" s="7"/>
      <c r="WOH22" s="7"/>
      <c r="WOI22" s="7"/>
      <c r="WOJ22" s="7"/>
      <c r="WOK22" s="7"/>
      <c r="WOL22" s="7"/>
      <c r="WOM22" s="7"/>
      <c r="WON22" s="7"/>
      <c r="WOO22" s="7"/>
      <c r="WOP22" s="7"/>
      <c r="WOQ22" s="7"/>
      <c r="WOR22" s="7"/>
      <c r="WOS22" s="7"/>
      <c r="WOT22" s="7"/>
      <c r="WOU22" s="7"/>
      <c r="WOV22" s="7"/>
      <c r="WOW22" s="7"/>
      <c r="WOX22" s="7"/>
      <c r="WOY22" s="7"/>
      <c r="WOZ22" s="7"/>
      <c r="WPA22" s="7"/>
      <c r="WPB22" s="7"/>
      <c r="WPC22" s="7"/>
      <c r="WPD22" s="7"/>
      <c r="WPE22" s="7"/>
      <c r="WPF22" s="7"/>
      <c r="WPG22" s="7"/>
      <c r="WPH22" s="7"/>
      <c r="WPI22" s="7"/>
      <c r="WPJ22" s="7"/>
      <c r="WPK22" s="7"/>
      <c r="WPL22" s="7"/>
      <c r="WPM22" s="7"/>
      <c r="WPN22" s="7"/>
      <c r="WPO22" s="7"/>
      <c r="WPP22" s="7"/>
      <c r="WPQ22" s="7"/>
      <c r="WPR22" s="7"/>
      <c r="WPS22" s="7"/>
      <c r="WPT22" s="7"/>
      <c r="WPU22" s="7"/>
      <c r="WPV22" s="7"/>
      <c r="WPW22" s="7"/>
      <c r="WPX22" s="7"/>
      <c r="WPY22" s="7"/>
      <c r="WPZ22" s="7"/>
      <c r="WQA22" s="7"/>
      <c r="WQB22" s="7"/>
      <c r="WQC22" s="7"/>
      <c r="WQD22" s="7"/>
      <c r="WQE22" s="7"/>
      <c r="WQF22" s="7"/>
      <c r="WQG22" s="7"/>
      <c r="WQH22" s="7"/>
      <c r="WQI22" s="7"/>
      <c r="WQJ22" s="7"/>
      <c r="WQK22" s="7"/>
      <c r="WQL22" s="7"/>
      <c r="WQM22" s="7"/>
      <c r="WQN22" s="7"/>
      <c r="WQO22" s="7"/>
      <c r="WQP22" s="7"/>
      <c r="WQQ22" s="7"/>
      <c r="WQR22" s="7"/>
      <c r="WQS22" s="7"/>
      <c r="WQT22" s="7"/>
      <c r="WQU22" s="7"/>
      <c r="WQV22" s="7"/>
      <c r="WQW22" s="7"/>
      <c r="WQX22" s="7"/>
      <c r="WQY22" s="7"/>
      <c r="WQZ22" s="7"/>
      <c r="WRA22" s="7"/>
      <c r="WRB22" s="7"/>
      <c r="WRC22" s="7"/>
      <c r="WRD22" s="7"/>
      <c r="WRE22" s="7"/>
      <c r="WRF22" s="7"/>
      <c r="WRG22" s="7"/>
      <c r="WRH22" s="7"/>
      <c r="WRI22" s="7"/>
      <c r="WRJ22" s="7"/>
      <c r="WRK22" s="7"/>
      <c r="WRL22" s="7"/>
      <c r="WRM22" s="7"/>
      <c r="WRN22" s="7"/>
      <c r="WRO22" s="7"/>
      <c r="WRP22" s="7"/>
      <c r="WRQ22" s="7"/>
      <c r="WRR22" s="7"/>
      <c r="WRS22" s="7"/>
      <c r="WRT22" s="7"/>
      <c r="WRU22" s="7"/>
      <c r="WRV22" s="7"/>
      <c r="WRW22" s="7"/>
      <c r="WRX22" s="7"/>
      <c r="WRY22" s="7"/>
      <c r="WRZ22" s="7"/>
      <c r="WSA22" s="7"/>
      <c r="WSB22" s="7"/>
      <c r="WSC22" s="7"/>
      <c r="WSD22" s="7"/>
      <c r="WSE22" s="7"/>
      <c r="WSF22" s="7"/>
      <c r="WSG22" s="7"/>
      <c r="WSH22" s="7"/>
      <c r="WSI22" s="7"/>
      <c r="WSJ22" s="7"/>
      <c r="WSK22" s="7"/>
      <c r="WSL22" s="7"/>
      <c r="WSM22" s="7"/>
      <c r="WSN22" s="7"/>
      <c r="WSO22" s="7"/>
      <c r="WSP22" s="7"/>
      <c r="WSQ22" s="7"/>
      <c r="WSR22" s="7"/>
      <c r="WSS22" s="7"/>
      <c r="WST22" s="7"/>
      <c r="WSU22" s="7"/>
      <c r="WSV22" s="7"/>
      <c r="WSW22" s="7"/>
      <c r="WSX22" s="7"/>
      <c r="WSY22" s="7"/>
      <c r="WSZ22" s="7"/>
      <c r="WTA22" s="7"/>
      <c r="WTB22" s="7"/>
      <c r="WTC22" s="7"/>
      <c r="WTD22" s="7"/>
      <c r="WTE22" s="7"/>
      <c r="WTF22" s="7"/>
      <c r="WTG22" s="7"/>
      <c r="WTH22" s="7"/>
      <c r="WTI22" s="7"/>
      <c r="WTJ22" s="7"/>
      <c r="WTK22" s="7"/>
      <c r="WTL22" s="7"/>
      <c r="WTM22" s="7"/>
      <c r="WTN22" s="7"/>
      <c r="WTO22" s="7"/>
      <c r="WTP22" s="7"/>
      <c r="WTQ22" s="7"/>
      <c r="WTR22" s="7"/>
      <c r="WTS22" s="7"/>
      <c r="WTT22" s="7"/>
      <c r="WTU22" s="7"/>
      <c r="WTV22" s="7"/>
      <c r="WTW22" s="7"/>
      <c r="WTX22" s="7"/>
      <c r="WTY22" s="7"/>
      <c r="WTZ22" s="7"/>
      <c r="WUA22" s="7"/>
      <c r="WUB22" s="7"/>
      <c r="WUC22" s="7"/>
      <c r="WUD22" s="7"/>
      <c r="WUE22" s="7"/>
      <c r="WUF22" s="7"/>
      <c r="WUG22" s="7"/>
      <c r="WUH22" s="7"/>
      <c r="WUI22" s="7"/>
      <c r="WUJ22" s="7"/>
      <c r="WUK22" s="7"/>
      <c r="WUL22" s="7"/>
      <c r="WUM22" s="7"/>
      <c r="WUN22" s="7"/>
      <c r="WUO22" s="7"/>
      <c r="WUP22" s="7"/>
      <c r="WUQ22" s="7"/>
      <c r="WUR22" s="7"/>
      <c r="WUS22" s="7"/>
      <c r="WUT22" s="7"/>
      <c r="WUU22" s="7"/>
      <c r="WUV22" s="7"/>
      <c r="WUW22" s="7"/>
      <c r="WUX22" s="7"/>
      <c r="WUY22" s="7"/>
      <c r="WUZ22" s="7"/>
      <c r="WVA22" s="7"/>
      <c r="WVB22" s="7"/>
      <c r="WVC22" s="7"/>
      <c r="WVD22" s="7"/>
      <c r="WVE22" s="7"/>
      <c r="WVF22" s="7"/>
      <c r="WVG22" s="7"/>
      <c r="WVH22" s="7"/>
      <c r="WVI22" s="7"/>
      <c r="WVJ22" s="7"/>
      <c r="WVK22" s="7"/>
      <c r="WVL22" s="7"/>
      <c r="WVM22" s="7"/>
      <c r="WVN22" s="7"/>
      <c r="WVO22" s="7"/>
      <c r="WVP22" s="7"/>
      <c r="WVQ22" s="7"/>
      <c r="WVR22" s="7"/>
      <c r="WVS22" s="7"/>
      <c r="WVT22" s="7"/>
      <c r="WVU22" s="7"/>
      <c r="WVV22" s="7"/>
      <c r="WVW22" s="7"/>
      <c r="WVX22" s="7"/>
      <c r="WVY22" s="7"/>
      <c r="WVZ22" s="7"/>
      <c r="WWA22" s="7"/>
      <c r="WWB22" s="7"/>
      <c r="WWC22" s="7"/>
      <c r="WWD22" s="7"/>
      <c r="WWE22" s="7"/>
      <c r="WWF22" s="7"/>
      <c r="WWG22" s="7"/>
      <c r="WWH22" s="7"/>
      <c r="WWI22" s="7"/>
      <c r="WWJ22" s="7"/>
      <c r="WWK22" s="7"/>
      <c r="WWL22" s="7"/>
      <c r="WWM22" s="7"/>
      <c r="WWN22" s="7"/>
      <c r="WWO22" s="7"/>
      <c r="WWP22" s="7"/>
      <c r="WWQ22" s="7"/>
      <c r="WWR22" s="7"/>
      <c r="WWS22" s="7"/>
      <c r="WWT22" s="7"/>
      <c r="WWU22" s="7"/>
      <c r="WWV22" s="7"/>
      <c r="WWW22" s="7"/>
      <c r="WWX22" s="7"/>
      <c r="WWY22" s="7"/>
      <c r="WWZ22" s="7"/>
      <c r="WXA22" s="7"/>
      <c r="WXB22" s="7"/>
      <c r="WXC22" s="7"/>
      <c r="WXD22" s="7"/>
      <c r="WXE22" s="7"/>
      <c r="WXF22" s="7"/>
      <c r="WXG22" s="7"/>
      <c r="WXH22" s="7"/>
      <c r="WXI22" s="7"/>
      <c r="WXJ22" s="7"/>
      <c r="WXK22" s="7"/>
      <c r="WXL22" s="7"/>
      <c r="WXM22" s="7"/>
      <c r="WXN22" s="7"/>
      <c r="WXO22" s="7"/>
      <c r="WXP22" s="7"/>
      <c r="WXQ22" s="7"/>
      <c r="WXR22" s="7"/>
      <c r="WXS22" s="7"/>
      <c r="WXT22" s="7"/>
      <c r="WXU22" s="7"/>
      <c r="WXV22" s="7"/>
      <c r="WXW22" s="7"/>
      <c r="WXX22" s="7"/>
      <c r="WXY22" s="7"/>
      <c r="WXZ22" s="7"/>
      <c r="WYA22" s="7"/>
      <c r="WYB22" s="7"/>
      <c r="WYC22" s="7"/>
      <c r="WYD22" s="7"/>
      <c r="WYE22" s="7"/>
      <c r="WYF22" s="7"/>
      <c r="WYG22" s="7"/>
      <c r="WYH22" s="7"/>
      <c r="WYI22" s="7"/>
      <c r="WYJ22" s="7"/>
      <c r="WYK22" s="7"/>
      <c r="WYL22" s="7"/>
      <c r="WYM22" s="7"/>
      <c r="WYN22" s="7"/>
      <c r="WYO22" s="7"/>
      <c r="WYP22" s="7"/>
      <c r="WYQ22" s="7"/>
      <c r="WYR22" s="7"/>
      <c r="WYS22" s="7"/>
      <c r="WYT22" s="7"/>
      <c r="WYU22" s="7"/>
      <c r="WYV22" s="7"/>
      <c r="WYW22" s="7"/>
      <c r="WYX22" s="7"/>
      <c r="WYY22" s="7"/>
      <c r="WYZ22" s="7"/>
      <c r="WZA22" s="7"/>
      <c r="WZB22" s="7"/>
      <c r="WZC22" s="7"/>
      <c r="WZD22" s="7"/>
      <c r="WZE22" s="7"/>
      <c r="WZF22" s="7"/>
      <c r="WZG22" s="7"/>
      <c r="WZH22" s="7"/>
      <c r="WZI22" s="7"/>
      <c r="WZJ22" s="7"/>
      <c r="WZK22" s="7"/>
      <c r="WZL22" s="7"/>
      <c r="WZM22" s="7"/>
      <c r="WZN22" s="7"/>
      <c r="WZO22" s="7"/>
      <c r="WZP22" s="7"/>
      <c r="WZQ22" s="7"/>
      <c r="WZR22" s="7"/>
      <c r="WZS22" s="7"/>
      <c r="WZT22" s="7"/>
      <c r="WZU22" s="7"/>
      <c r="WZV22" s="7"/>
      <c r="WZW22" s="7"/>
      <c r="WZX22" s="7"/>
      <c r="WZY22" s="7"/>
      <c r="WZZ22" s="7"/>
      <c r="XAA22" s="7"/>
      <c r="XAB22" s="7"/>
      <c r="XAC22" s="7"/>
      <c r="XAD22" s="7"/>
      <c r="XAE22" s="7"/>
      <c r="XAF22" s="7"/>
      <c r="XAG22" s="7"/>
      <c r="XAH22" s="7"/>
      <c r="XAI22" s="7"/>
      <c r="XAJ22" s="7"/>
      <c r="XAK22" s="7"/>
      <c r="XAL22" s="7"/>
      <c r="XAM22" s="7"/>
      <c r="XAN22" s="7"/>
      <c r="XAO22" s="7"/>
      <c r="XAP22" s="7"/>
      <c r="XAQ22" s="7"/>
      <c r="XAR22" s="7"/>
      <c r="XAS22" s="7"/>
      <c r="XAT22" s="7"/>
      <c r="XAU22" s="7"/>
      <c r="XAV22" s="7"/>
      <c r="XAW22" s="7"/>
      <c r="XAX22" s="7"/>
      <c r="XAY22" s="7"/>
      <c r="XAZ22" s="7"/>
      <c r="XBA22" s="7"/>
      <c r="XBB22" s="7"/>
      <c r="XBC22" s="7"/>
      <c r="XBD22" s="7"/>
      <c r="XBE22" s="7"/>
      <c r="XBF22" s="7"/>
      <c r="XBG22" s="7"/>
      <c r="XBH22" s="7"/>
      <c r="XBI22" s="7"/>
      <c r="XBJ22" s="7"/>
      <c r="XBK22" s="7"/>
      <c r="XBL22" s="7"/>
      <c r="XBM22" s="7"/>
      <c r="XBN22" s="7"/>
      <c r="XBO22" s="7"/>
      <c r="XBP22" s="7"/>
      <c r="XBQ22" s="7"/>
      <c r="XBR22" s="7"/>
      <c r="XBS22" s="7"/>
      <c r="XBT22" s="7"/>
      <c r="XBU22" s="7"/>
      <c r="XBV22" s="7"/>
      <c r="XBW22" s="7"/>
      <c r="XBX22" s="7"/>
      <c r="XBY22" s="7"/>
      <c r="XBZ22" s="7"/>
      <c r="XCA22" s="7"/>
      <c r="XCB22" s="7"/>
      <c r="XCC22" s="7"/>
      <c r="XCD22" s="7"/>
      <c r="XCE22" s="7"/>
      <c r="XCF22" s="7"/>
      <c r="XCG22" s="7"/>
      <c r="XCH22" s="7"/>
      <c r="XCI22" s="7"/>
      <c r="XCJ22" s="7"/>
      <c r="XCK22" s="7"/>
      <c r="XCL22" s="7"/>
      <c r="XCM22" s="7"/>
      <c r="XCN22" s="7"/>
      <c r="XCO22" s="7"/>
      <c r="XCP22" s="7"/>
      <c r="XCQ22" s="7"/>
      <c r="XCR22" s="7"/>
      <c r="XCS22" s="7"/>
      <c r="XCT22" s="7"/>
      <c r="XCU22" s="7"/>
      <c r="XCV22" s="7"/>
      <c r="XCW22" s="7"/>
      <c r="XCX22" s="7"/>
      <c r="XCY22" s="7"/>
      <c r="XCZ22" s="7"/>
      <c r="XDA22" s="7"/>
      <c r="XDB22" s="7"/>
      <c r="XDC22" s="7"/>
      <c r="XDD22" s="7"/>
      <c r="XDE22" s="7"/>
      <c r="XDF22" s="7"/>
      <c r="XDG22" s="7"/>
      <c r="XDH22" s="7"/>
      <c r="XDI22" s="7"/>
      <c r="XDJ22" s="7"/>
      <c r="XDK22" s="7"/>
      <c r="XDL22" s="7"/>
      <c r="XDM22" s="7"/>
      <c r="XDN22" s="7"/>
      <c r="XDO22" s="7"/>
      <c r="XDP22" s="7"/>
      <c r="XDQ22" s="7"/>
      <c r="XDR22" s="7"/>
      <c r="XDS22" s="7"/>
      <c r="XDT22" s="7"/>
      <c r="XDU22" s="7"/>
      <c r="XDV22" s="7"/>
      <c r="XDW22" s="7"/>
      <c r="XDX22" s="7"/>
      <c r="XDY22" s="7"/>
      <c r="XDZ22" s="7"/>
      <c r="XEA22" s="7"/>
      <c r="XEB22" s="7"/>
      <c r="XEC22" s="7"/>
      <c r="XED22" s="7"/>
      <c r="XEE22" s="7"/>
      <c r="XEF22" s="7"/>
      <c r="XEG22" s="7"/>
      <c r="XEH22" s="7"/>
      <c r="XEI22" s="7"/>
      <c r="XEJ22" s="7"/>
      <c r="XEK22" s="7"/>
      <c r="XEL22" s="7"/>
      <c r="XEM22" s="7"/>
      <c r="XEN22" s="7"/>
      <c r="XEO22" s="7"/>
      <c r="XEP22" s="7"/>
      <c r="XEQ22" s="7"/>
      <c r="XER22" s="7"/>
      <c r="XES22" s="7"/>
      <c r="XET22" s="7"/>
      <c r="XEU22" s="7"/>
      <c r="XEV22" s="7"/>
      <c r="XEW22" s="7"/>
      <c r="XEX22" s="7"/>
      <c r="XEY22" s="7"/>
      <c r="XEZ22" s="7"/>
    </row>
    <row r="23" spans="1:16380">
      <c r="A23" s="17" t="str">
        <f>HLOOKUP(INDICE!$F$2,Nombres!$C$3:$D$636,143,FALSE)</f>
        <v>Financial liabilities at amortized cost</v>
      </c>
      <c r="B23" s="80">
        <v>594751.58900000004</v>
      </c>
      <c r="C23" s="80">
        <v>588468.76800000004</v>
      </c>
      <c r="D23" s="80">
        <v>617648.68599999999</v>
      </c>
      <c r="E23" s="80">
        <v>658599.08200000005</v>
      </c>
      <c r="F23" s="7"/>
      <c r="G23" s="7"/>
      <c r="H23" s="7"/>
      <c r="I23" s="7"/>
      <c r="J23" s="7"/>
      <c r="K23" s="72"/>
      <c r="L23" s="72"/>
      <c r="M23" s="72"/>
      <c r="N23" s="72"/>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c r="QC23" s="7"/>
      <c r="QD23" s="7"/>
      <c r="QE23" s="7"/>
      <c r="QF23" s="7"/>
      <c r="QG23" s="7"/>
      <c r="QH23" s="7"/>
      <c r="QI23" s="7"/>
      <c r="QJ23" s="7"/>
      <c r="QK23" s="7"/>
      <c r="QL23" s="7"/>
      <c r="QM23" s="7"/>
      <c r="QN23" s="7"/>
      <c r="QO23" s="7"/>
      <c r="QP23" s="7"/>
      <c r="QQ23" s="7"/>
      <c r="QR23" s="7"/>
      <c r="QS23" s="7"/>
      <c r="QT23" s="7"/>
      <c r="QU23" s="7"/>
      <c r="QV23" s="7"/>
      <c r="QW23" s="7"/>
      <c r="QX23" s="7"/>
      <c r="QY23" s="7"/>
      <c r="QZ23" s="7"/>
      <c r="RA23" s="7"/>
      <c r="RB23" s="7"/>
      <c r="RC23" s="7"/>
      <c r="RD23" s="7"/>
      <c r="RE23" s="7"/>
      <c r="RF23" s="7"/>
      <c r="RG23" s="7"/>
      <c r="RH23" s="7"/>
      <c r="RI23" s="7"/>
      <c r="RJ23" s="7"/>
      <c r="RK23" s="7"/>
      <c r="RL23" s="7"/>
      <c r="RM23" s="7"/>
      <c r="RN23" s="7"/>
      <c r="RO23" s="7"/>
      <c r="RP23" s="7"/>
      <c r="RQ23" s="7"/>
      <c r="RR23" s="7"/>
      <c r="RS23" s="7"/>
      <c r="RT23" s="7"/>
      <c r="RU23" s="7"/>
      <c r="RV23" s="7"/>
      <c r="RW23" s="7"/>
      <c r="RX23" s="7"/>
      <c r="RY23" s="7"/>
      <c r="RZ23" s="7"/>
      <c r="SA23" s="7"/>
      <c r="SB23" s="7"/>
      <c r="SC23" s="7"/>
      <c r="SD23" s="7"/>
      <c r="SE23" s="7"/>
      <c r="SF23" s="7"/>
      <c r="SG23" s="7"/>
      <c r="SH23" s="7"/>
      <c r="SI23" s="7"/>
      <c r="SJ23" s="7"/>
      <c r="SK23" s="7"/>
      <c r="SL23" s="7"/>
      <c r="SM23" s="7"/>
      <c r="SN23" s="7"/>
      <c r="SO23" s="7"/>
      <c r="SP23" s="7"/>
      <c r="SQ23" s="7"/>
      <c r="SR23" s="7"/>
      <c r="SS23" s="7"/>
      <c r="ST23" s="7"/>
      <c r="SU23" s="7"/>
      <c r="SV23" s="7"/>
      <c r="SW23" s="7"/>
      <c r="SX23" s="7"/>
      <c r="SY23" s="7"/>
      <c r="SZ23" s="7"/>
      <c r="TA23" s="7"/>
      <c r="TB23" s="7"/>
      <c r="TC23" s="7"/>
      <c r="TD23" s="7"/>
      <c r="TE23" s="7"/>
      <c r="TF23" s="7"/>
      <c r="TG23" s="7"/>
      <c r="TH23" s="7"/>
      <c r="TI23" s="7"/>
      <c r="TJ23" s="7"/>
      <c r="TK23" s="7"/>
      <c r="TL23" s="7"/>
      <c r="TM23" s="7"/>
      <c r="TN23" s="7"/>
      <c r="TO23" s="7"/>
      <c r="TP23" s="7"/>
      <c r="TQ23" s="7"/>
      <c r="TR23" s="7"/>
      <c r="TS23" s="7"/>
      <c r="TT23" s="7"/>
      <c r="TU23" s="7"/>
      <c r="TV23" s="7"/>
      <c r="TW23" s="7"/>
      <c r="TX23" s="7"/>
      <c r="TY23" s="7"/>
      <c r="TZ23" s="7"/>
      <c r="UA23" s="7"/>
      <c r="UB23" s="7"/>
      <c r="UC23" s="7"/>
      <c r="UD23" s="7"/>
      <c r="UE23" s="7"/>
      <c r="UF23" s="7"/>
      <c r="UG23" s="7"/>
      <c r="UH23" s="7"/>
      <c r="UI23" s="7"/>
      <c r="UJ23" s="7"/>
      <c r="UK23" s="7"/>
      <c r="UL23" s="7"/>
      <c r="UM23" s="7"/>
      <c r="UN23" s="7"/>
      <c r="UO23" s="7"/>
      <c r="UP23" s="7"/>
      <c r="UQ23" s="7"/>
      <c r="UR23" s="7"/>
      <c r="US23" s="7"/>
      <c r="UT23" s="7"/>
      <c r="UU23" s="7"/>
      <c r="UV23" s="7"/>
      <c r="UW23" s="7"/>
      <c r="UX23" s="7"/>
      <c r="UY23" s="7"/>
      <c r="UZ23" s="7"/>
      <c r="VA23" s="7"/>
      <c r="VB23" s="7"/>
      <c r="VC23" s="7"/>
      <c r="VD23" s="7"/>
      <c r="VE23" s="7"/>
      <c r="VF23" s="7"/>
      <c r="VG23" s="7"/>
      <c r="VH23" s="7"/>
      <c r="VI23" s="7"/>
      <c r="VJ23" s="7"/>
      <c r="VK23" s="7"/>
      <c r="VL23" s="7"/>
      <c r="VM23" s="7"/>
      <c r="VN23" s="7"/>
      <c r="VO23" s="7"/>
      <c r="VP23" s="7"/>
      <c r="VQ23" s="7"/>
      <c r="VR23" s="7"/>
      <c r="VS23" s="7"/>
      <c r="VT23" s="7"/>
      <c r="VU23" s="7"/>
      <c r="VV23" s="7"/>
      <c r="VW23" s="7"/>
      <c r="VX23" s="7"/>
      <c r="VY23" s="7"/>
      <c r="VZ23" s="7"/>
      <c r="WA23" s="7"/>
      <c r="WB23" s="7"/>
      <c r="WC23" s="7"/>
      <c r="WD23" s="7"/>
      <c r="WE23" s="7"/>
      <c r="WF23" s="7"/>
      <c r="WG23" s="7"/>
      <c r="WH23" s="7"/>
      <c r="WI23" s="7"/>
      <c r="WJ23" s="7"/>
      <c r="WK23" s="7"/>
      <c r="WL23" s="7"/>
      <c r="WM23" s="7"/>
      <c r="WN23" s="7"/>
      <c r="WO23" s="7"/>
      <c r="WP23" s="7"/>
      <c r="WQ23" s="7"/>
      <c r="WR23" s="7"/>
      <c r="WS23" s="7"/>
      <c r="WT23" s="7"/>
      <c r="WU23" s="7"/>
      <c r="WV23" s="7"/>
      <c r="WW23" s="7"/>
      <c r="WX23" s="7"/>
      <c r="WY23" s="7"/>
      <c r="WZ23" s="7"/>
      <c r="XA23" s="7"/>
      <c r="XB23" s="7"/>
      <c r="XC23" s="7"/>
      <c r="XD23" s="7"/>
      <c r="XE23" s="7"/>
      <c r="XF23" s="7"/>
      <c r="XG23" s="7"/>
      <c r="XH23" s="7"/>
      <c r="XI23" s="7"/>
      <c r="XJ23" s="7"/>
      <c r="XK23" s="7"/>
      <c r="XL23" s="7"/>
      <c r="XM23" s="7"/>
      <c r="XN23" s="7"/>
      <c r="XO23" s="7"/>
      <c r="XP23" s="7"/>
      <c r="XQ23" s="7"/>
      <c r="XR23" s="7"/>
      <c r="XS23" s="7"/>
      <c r="XT23" s="7"/>
      <c r="XU23" s="7"/>
      <c r="XV23" s="7"/>
      <c r="XW23" s="7"/>
      <c r="XX23" s="7"/>
      <c r="XY23" s="7"/>
      <c r="XZ23" s="7"/>
      <c r="YA23" s="7"/>
      <c r="YB23" s="7"/>
      <c r="YC23" s="7"/>
      <c r="YD23" s="7"/>
      <c r="YE23" s="7"/>
      <c r="YF23" s="7"/>
      <c r="YG23" s="7"/>
      <c r="YH23" s="7"/>
      <c r="YI23" s="7"/>
      <c r="YJ23" s="7"/>
      <c r="YK23" s="7"/>
      <c r="YL23" s="7"/>
      <c r="YM23" s="7"/>
      <c r="YN23" s="7"/>
      <c r="YO23" s="7"/>
      <c r="YP23" s="7"/>
      <c r="YQ23" s="7"/>
      <c r="YR23" s="7"/>
      <c r="YS23" s="7"/>
      <c r="YT23" s="7"/>
      <c r="YU23" s="7"/>
      <c r="YV23" s="7"/>
      <c r="YW23" s="7"/>
      <c r="YX23" s="7"/>
      <c r="YY23" s="7"/>
      <c r="YZ23" s="7"/>
      <c r="ZA23" s="7"/>
      <c r="ZB23" s="7"/>
      <c r="ZC23" s="7"/>
      <c r="ZD23" s="7"/>
      <c r="ZE23" s="7"/>
      <c r="ZF23" s="7"/>
      <c r="ZG23" s="7"/>
      <c r="ZH23" s="7"/>
      <c r="ZI23" s="7"/>
      <c r="ZJ23" s="7"/>
      <c r="ZK23" s="7"/>
      <c r="ZL23" s="7"/>
      <c r="ZM23" s="7"/>
      <c r="ZN23" s="7"/>
      <c r="ZO23" s="7"/>
      <c r="ZP23" s="7"/>
      <c r="ZQ23" s="7"/>
      <c r="ZR23" s="7"/>
      <c r="ZS23" s="7"/>
      <c r="ZT23" s="7"/>
      <c r="ZU23" s="7"/>
      <c r="ZV23" s="7"/>
      <c r="ZW23" s="7"/>
      <c r="ZX23" s="7"/>
      <c r="ZY23" s="7"/>
      <c r="ZZ23" s="7"/>
      <c r="AAA23" s="7"/>
      <c r="AAB23" s="7"/>
      <c r="AAC23" s="7"/>
      <c r="AAD23" s="7"/>
      <c r="AAE23" s="7"/>
      <c r="AAF23" s="7"/>
      <c r="AAG23" s="7"/>
      <c r="AAH23" s="7"/>
      <c r="AAI23" s="7"/>
      <c r="AAJ23" s="7"/>
      <c r="AAK23" s="7"/>
      <c r="AAL23" s="7"/>
      <c r="AAM23" s="7"/>
      <c r="AAN23" s="7"/>
      <c r="AAO23" s="7"/>
      <c r="AAP23" s="7"/>
      <c r="AAQ23" s="7"/>
      <c r="AAR23" s="7"/>
      <c r="AAS23" s="7"/>
      <c r="AAT23" s="7"/>
      <c r="AAU23" s="7"/>
      <c r="AAV23" s="7"/>
      <c r="AAW23" s="7"/>
      <c r="AAX23" s="7"/>
      <c r="AAY23" s="7"/>
      <c r="AAZ23" s="7"/>
      <c r="ABA23" s="7"/>
      <c r="ABB23" s="7"/>
      <c r="ABC23" s="7"/>
      <c r="ABD23" s="7"/>
      <c r="ABE23" s="7"/>
      <c r="ABF23" s="7"/>
      <c r="ABG23" s="7"/>
      <c r="ABH23" s="7"/>
      <c r="ABI23" s="7"/>
      <c r="ABJ23" s="7"/>
      <c r="ABK23" s="7"/>
      <c r="ABL23" s="7"/>
      <c r="ABM23" s="7"/>
      <c r="ABN23" s="7"/>
      <c r="ABO23" s="7"/>
      <c r="ABP23" s="7"/>
      <c r="ABQ23" s="7"/>
      <c r="ABR23" s="7"/>
      <c r="ABS23" s="7"/>
      <c r="ABT23" s="7"/>
      <c r="ABU23" s="7"/>
      <c r="ABV23" s="7"/>
      <c r="ABW23" s="7"/>
      <c r="ABX23" s="7"/>
      <c r="ABY23" s="7"/>
      <c r="ABZ23" s="7"/>
      <c r="ACA23" s="7"/>
      <c r="ACB23" s="7"/>
      <c r="ACC23" s="7"/>
      <c r="ACD23" s="7"/>
      <c r="ACE23" s="7"/>
      <c r="ACF23" s="7"/>
      <c r="ACG23" s="7"/>
      <c r="ACH23" s="7"/>
      <c r="ACI23" s="7"/>
      <c r="ACJ23" s="7"/>
      <c r="ACK23" s="7"/>
      <c r="ACL23" s="7"/>
      <c r="ACM23" s="7"/>
      <c r="ACN23" s="7"/>
      <c r="ACO23" s="7"/>
      <c r="ACP23" s="7"/>
      <c r="ACQ23" s="7"/>
      <c r="ACR23" s="7"/>
      <c r="ACS23" s="7"/>
      <c r="ACT23" s="7"/>
      <c r="ACU23" s="7"/>
      <c r="ACV23" s="7"/>
      <c r="ACW23" s="7"/>
      <c r="ACX23" s="7"/>
      <c r="ACY23" s="7"/>
      <c r="ACZ23" s="7"/>
      <c r="ADA23" s="7"/>
      <c r="ADB23" s="7"/>
      <c r="ADC23" s="7"/>
      <c r="ADD23" s="7"/>
      <c r="ADE23" s="7"/>
      <c r="ADF23" s="7"/>
      <c r="ADG23" s="7"/>
      <c r="ADH23" s="7"/>
      <c r="ADI23" s="7"/>
      <c r="ADJ23" s="7"/>
      <c r="ADK23" s="7"/>
      <c r="ADL23" s="7"/>
      <c r="ADM23" s="7"/>
      <c r="ADN23" s="7"/>
      <c r="ADO23" s="7"/>
      <c r="ADP23" s="7"/>
      <c r="ADQ23" s="7"/>
      <c r="ADR23" s="7"/>
      <c r="ADS23" s="7"/>
      <c r="ADT23" s="7"/>
      <c r="ADU23" s="7"/>
      <c r="ADV23" s="7"/>
      <c r="ADW23" s="7"/>
      <c r="ADX23" s="7"/>
      <c r="ADY23" s="7"/>
      <c r="ADZ23" s="7"/>
      <c r="AEA23" s="7"/>
      <c r="AEB23" s="7"/>
      <c r="AEC23" s="7"/>
      <c r="AED23" s="7"/>
      <c r="AEE23" s="7"/>
      <c r="AEF23" s="7"/>
      <c r="AEG23" s="7"/>
      <c r="AEH23" s="7"/>
      <c r="AEI23" s="7"/>
      <c r="AEJ23" s="7"/>
      <c r="AEK23" s="7"/>
      <c r="AEL23" s="7"/>
      <c r="AEM23" s="7"/>
      <c r="AEN23" s="7"/>
      <c r="AEO23" s="7"/>
      <c r="AEP23" s="7"/>
      <c r="AEQ23" s="7"/>
      <c r="AER23" s="7"/>
      <c r="AES23" s="7"/>
      <c r="AET23" s="7"/>
      <c r="AEU23" s="7"/>
      <c r="AEV23" s="7"/>
      <c r="AEW23" s="7"/>
      <c r="AEX23" s="7"/>
      <c r="AEY23" s="7"/>
      <c r="AEZ23" s="7"/>
      <c r="AFA23" s="7"/>
      <c r="AFB23" s="7"/>
      <c r="AFC23" s="7"/>
      <c r="AFD23" s="7"/>
      <c r="AFE23" s="7"/>
      <c r="AFF23" s="7"/>
      <c r="AFG23" s="7"/>
      <c r="AFH23" s="7"/>
      <c r="AFI23" s="7"/>
      <c r="AFJ23" s="7"/>
      <c r="AFK23" s="7"/>
      <c r="AFL23" s="7"/>
      <c r="AFM23" s="7"/>
      <c r="AFN23" s="7"/>
      <c r="AFO23" s="7"/>
      <c r="AFP23" s="7"/>
      <c r="AFQ23" s="7"/>
      <c r="AFR23" s="7"/>
      <c r="AFS23" s="7"/>
      <c r="AFT23" s="7"/>
      <c r="AFU23" s="7"/>
      <c r="AFV23" s="7"/>
      <c r="AFW23" s="7"/>
      <c r="AFX23" s="7"/>
      <c r="AFY23" s="7"/>
      <c r="AFZ23" s="7"/>
      <c r="AGA23" s="7"/>
      <c r="AGB23" s="7"/>
      <c r="AGC23" s="7"/>
      <c r="AGD23" s="7"/>
      <c r="AGE23" s="7"/>
      <c r="AGF23" s="7"/>
      <c r="AGG23" s="7"/>
      <c r="AGH23" s="7"/>
      <c r="AGI23" s="7"/>
      <c r="AGJ23" s="7"/>
      <c r="AGK23" s="7"/>
      <c r="AGL23" s="7"/>
      <c r="AGM23" s="7"/>
      <c r="AGN23" s="7"/>
      <c r="AGO23" s="7"/>
      <c r="AGP23" s="7"/>
      <c r="AGQ23" s="7"/>
      <c r="AGR23" s="7"/>
      <c r="AGS23" s="7"/>
      <c r="AGT23" s="7"/>
      <c r="AGU23" s="7"/>
      <c r="AGV23" s="7"/>
      <c r="AGW23" s="7"/>
      <c r="AGX23" s="7"/>
      <c r="AGY23" s="7"/>
      <c r="AGZ23" s="7"/>
      <c r="AHA23" s="7"/>
      <c r="AHB23" s="7"/>
      <c r="AHC23" s="7"/>
      <c r="AHD23" s="7"/>
      <c r="AHE23" s="7"/>
      <c r="AHF23" s="7"/>
      <c r="AHG23" s="7"/>
      <c r="AHH23" s="7"/>
      <c r="AHI23" s="7"/>
      <c r="AHJ23" s="7"/>
      <c r="AHK23" s="7"/>
      <c r="AHL23" s="7"/>
      <c r="AHM23" s="7"/>
      <c r="AHN23" s="7"/>
      <c r="AHO23" s="7"/>
      <c r="AHP23" s="7"/>
      <c r="AHQ23" s="7"/>
      <c r="AHR23" s="7"/>
      <c r="AHS23" s="7"/>
      <c r="AHT23" s="7"/>
      <c r="AHU23" s="7"/>
      <c r="AHV23" s="7"/>
      <c r="AHW23" s="7"/>
      <c r="AHX23" s="7"/>
      <c r="AHY23" s="7"/>
      <c r="AHZ23" s="7"/>
      <c r="AIA23" s="7"/>
      <c r="AIB23" s="7"/>
      <c r="AIC23" s="7"/>
      <c r="AID23" s="7"/>
      <c r="AIE23" s="7"/>
      <c r="AIF23" s="7"/>
      <c r="AIG23" s="7"/>
      <c r="AIH23" s="7"/>
      <c r="AII23" s="7"/>
      <c r="AIJ23" s="7"/>
      <c r="AIK23" s="7"/>
      <c r="AIL23" s="7"/>
      <c r="AIM23" s="7"/>
      <c r="AIN23" s="7"/>
      <c r="AIO23" s="7"/>
      <c r="AIP23" s="7"/>
      <c r="AIQ23" s="7"/>
      <c r="AIR23" s="7"/>
      <c r="AIS23" s="7"/>
      <c r="AIT23" s="7"/>
      <c r="AIU23" s="7"/>
      <c r="AIV23" s="7"/>
      <c r="AIW23" s="7"/>
      <c r="AIX23" s="7"/>
      <c r="AIY23" s="7"/>
      <c r="AIZ23" s="7"/>
      <c r="AJA23" s="7"/>
      <c r="AJB23" s="7"/>
      <c r="AJC23" s="7"/>
      <c r="AJD23" s="7"/>
      <c r="AJE23" s="7"/>
      <c r="AJF23" s="7"/>
      <c r="AJG23" s="7"/>
      <c r="AJH23" s="7"/>
      <c r="AJI23" s="7"/>
      <c r="AJJ23" s="7"/>
      <c r="AJK23" s="7"/>
      <c r="AJL23" s="7"/>
      <c r="AJM23" s="7"/>
      <c r="AJN23" s="7"/>
      <c r="AJO23" s="7"/>
      <c r="AJP23" s="7"/>
      <c r="AJQ23" s="7"/>
      <c r="AJR23" s="7"/>
      <c r="AJS23" s="7"/>
      <c r="AJT23" s="7"/>
      <c r="AJU23" s="7"/>
      <c r="AJV23" s="7"/>
      <c r="AJW23" s="7"/>
      <c r="AJX23" s="7"/>
      <c r="AJY23" s="7"/>
      <c r="AJZ23" s="7"/>
      <c r="AKA23" s="7"/>
      <c r="AKB23" s="7"/>
      <c r="AKC23" s="7"/>
      <c r="AKD23" s="7"/>
      <c r="AKE23" s="7"/>
      <c r="AKF23" s="7"/>
      <c r="AKG23" s="7"/>
      <c r="AKH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c r="BDU23" s="7"/>
      <c r="BDV23" s="7"/>
      <c r="BDW23" s="7"/>
      <c r="BDX23" s="7"/>
      <c r="BDY23" s="7"/>
      <c r="BDZ23" s="7"/>
      <c r="BEA23" s="7"/>
      <c r="BEB23" s="7"/>
      <c r="BEC23" s="7"/>
      <c r="BED23" s="7"/>
      <c r="BEE23" s="7"/>
      <c r="BEF23" s="7"/>
      <c r="BEG23" s="7"/>
      <c r="BEH23" s="7"/>
      <c r="BEI23" s="7"/>
      <c r="BEJ23" s="7"/>
      <c r="BEK23" s="7"/>
      <c r="BEL23" s="7"/>
      <c r="BEM23" s="7"/>
      <c r="BEN23" s="7"/>
      <c r="BEO23" s="7"/>
      <c r="BEP23" s="7"/>
      <c r="BEQ23" s="7"/>
      <c r="BER23" s="7"/>
      <c r="BES23" s="7"/>
      <c r="BET23" s="7"/>
      <c r="BEU23" s="7"/>
      <c r="BEV23" s="7"/>
      <c r="BEW23" s="7"/>
      <c r="BEX23" s="7"/>
      <c r="BEY23" s="7"/>
      <c r="BEZ23" s="7"/>
      <c r="BFA23" s="7"/>
      <c r="BFB23" s="7"/>
      <c r="BFC23" s="7"/>
      <c r="BFD23" s="7"/>
      <c r="BFE23" s="7"/>
      <c r="BFF23" s="7"/>
      <c r="BFG23" s="7"/>
      <c r="BFH23" s="7"/>
      <c r="BFI23" s="7"/>
      <c r="BFJ23" s="7"/>
      <c r="BFK23" s="7"/>
      <c r="BFL23" s="7"/>
      <c r="BFM23" s="7"/>
      <c r="BFN23" s="7"/>
      <c r="BFO23" s="7"/>
      <c r="BFP23" s="7"/>
      <c r="BFQ23" s="7"/>
      <c r="BFR23" s="7"/>
      <c r="BFS23" s="7"/>
      <c r="BFT23" s="7"/>
      <c r="BFU23" s="7"/>
      <c r="BFV23" s="7"/>
      <c r="BFW23" s="7"/>
      <c r="BFX23" s="7"/>
      <c r="BFY23" s="7"/>
      <c r="BFZ23" s="7"/>
      <c r="BGA23" s="7"/>
      <c r="BGB23" s="7"/>
      <c r="BGC23" s="7"/>
      <c r="BGD23" s="7"/>
      <c r="BGE23" s="7"/>
      <c r="BGF23" s="7"/>
      <c r="BGG23" s="7"/>
      <c r="BGH23" s="7"/>
      <c r="BGI23" s="7"/>
      <c r="BGJ23" s="7"/>
      <c r="BGK23" s="7"/>
      <c r="BGL23" s="7"/>
      <c r="BGM23" s="7"/>
      <c r="BGN23" s="7"/>
      <c r="BGO23" s="7"/>
      <c r="BGP23" s="7"/>
      <c r="BGQ23" s="7"/>
      <c r="BGR23" s="7"/>
      <c r="BGS23" s="7"/>
      <c r="BGT23" s="7"/>
      <c r="BGU23" s="7"/>
      <c r="BGV23" s="7"/>
      <c r="BGW23" s="7"/>
      <c r="BGX23" s="7"/>
      <c r="BGY23" s="7"/>
      <c r="BGZ23" s="7"/>
      <c r="BHA23" s="7"/>
      <c r="BHB23" s="7"/>
      <c r="BHC23" s="7"/>
      <c r="BHD23" s="7"/>
      <c r="BHE23" s="7"/>
      <c r="BHF23" s="7"/>
      <c r="BHG23" s="7"/>
      <c r="BHH23" s="7"/>
      <c r="BHI23" s="7"/>
      <c r="BHJ23" s="7"/>
      <c r="BHK23" s="7"/>
      <c r="BHL23" s="7"/>
      <c r="BHM23" s="7"/>
      <c r="BHN23" s="7"/>
      <c r="BHO23" s="7"/>
      <c r="BHP23" s="7"/>
      <c r="BHQ23" s="7"/>
      <c r="BHR23" s="7"/>
      <c r="BHS23" s="7"/>
      <c r="BHT23" s="7"/>
      <c r="BHU23" s="7"/>
      <c r="BHV23" s="7"/>
      <c r="BHW23" s="7"/>
      <c r="BHX23" s="7"/>
      <c r="BHY23" s="7"/>
      <c r="BHZ23" s="7"/>
      <c r="BIA23" s="7"/>
      <c r="BIB23" s="7"/>
      <c r="BIC23" s="7"/>
      <c r="BID23" s="7"/>
      <c r="BIE23" s="7"/>
      <c r="BIF23" s="7"/>
      <c r="BIG23" s="7"/>
      <c r="BIH23" s="7"/>
      <c r="BII23" s="7"/>
      <c r="BIJ23" s="7"/>
      <c r="BIK23" s="7"/>
      <c r="BIL23" s="7"/>
      <c r="BIM23" s="7"/>
      <c r="BIN23" s="7"/>
      <c r="BIO23" s="7"/>
      <c r="BIP23" s="7"/>
      <c r="BIQ23" s="7"/>
      <c r="BIR23" s="7"/>
      <c r="BIS23" s="7"/>
      <c r="BIT23" s="7"/>
      <c r="BIU23" s="7"/>
      <c r="BIV23" s="7"/>
      <c r="BIW23" s="7"/>
      <c r="BIX23" s="7"/>
      <c r="BIY23" s="7"/>
      <c r="BIZ23" s="7"/>
      <c r="BJA23" s="7"/>
      <c r="BJB23" s="7"/>
      <c r="BJC23" s="7"/>
      <c r="BJD23" s="7"/>
      <c r="BJE23" s="7"/>
      <c r="BJF23" s="7"/>
      <c r="BJG23" s="7"/>
      <c r="BJH23" s="7"/>
      <c r="BJI23" s="7"/>
      <c r="BJJ23" s="7"/>
      <c r="BJK23" s="7"/>
      <c r="BJL23" s="7"/>
      <c r="BJM23" s="7"/>
      <c r="BJN23" s="7"/>
      <c r="BJO23" s="7"/>
      <c r="BJP23" s="7"/>
      <c r="BJQ23" s="7"/>
      <c r="BJR23" s="7"/>
      <c r="BJS23" s="7"/>
      <c r="BJT23" s="7"/>
      <c r="BJU23" s="7"/>
      <c r="BJV23" s="7"/>
      <c r="BJW23" s="7"/>
      <c r="BJX23" s="7"/>
      <c r="BJY23" s="7"/>
      <c r="BJZ23" s="7"/>
      <c r="BKA23" s="7"/>
      <c r="BKB23" s="7"/>
      <c r="BKC23" s="7"/>
      <c r="BKD23" s="7"/>
      <c r="BKE23" s="7"/>
      <c r="BKF23" s="7"/>
      <c r="BKG23" s="7"/>
      <c r="BKH23" s="7"/>
      <c r="BKI23" s="7"/>
      <c r="BKJ23" s="7"/>
      <c r="BKK23" s="7"/>
      <c r="BKL23" s="7"/>
      <c r="BKM23" s="7"/>
      <c r="BKN23" s="7"/>
      <c r="BKO23" s="7"/>
      <c r="BKP23" s="7"/>
      <c r="BKQ23" s="7"/>
      <c r="BKR23" s="7"/>
      <c r="BKS23" s="7"/>
      <c r="BKT23" s="7"/>
      <c r="BKU23" s="7"/>
      <c r="BKV23" s="7"/>
      <c r="BKW23" s="7"/>
      <c r="BKX23" s="7"/>
      <c r="BKY23" s="7"/>
      <c r="BKZ23" s="7"/>
      <c r="BLA23" s="7"/>
      <c r="BLB23" s="7"/>
      <c r="BLC23" s="7"/>
      <c r="BLD23" s="7"/>
      <c r="BLE23" s="7"/>
      <c r="BLF23" s="7"/>
      <c r="BLG23" s="7"/>
      <c r="BLH23" s="7"/>
      <c r="BLI23" s="7"/>
      <c r="BLJ23" s="7"/>
      <c r="BLK23" s="7"/>
      <c r="BLL23" s="7"/>
      <c r="BLM23" s="7"/>
      <c r="BLN23" s="7"/>
      <c r="BLO23" s="7"/>
      <c r="BLP23" s="7"/>
      <c r="BLQ23" s="7"/>
      <c r="BLR23" s="7"/>
      <c r="BLS23" s="7"/>
      <c r="BLT23" s="7"/>
      <c r="BLU23" s="7"/>
      <c r="BLV23" s="7"/>
      <c r="BLW23" s="7"/>
      <c r="BLX23" s="7"/>
      <c r="BLY23" s="7"/>
      <c r="BLZ23" s="7"/>
      <c r="BMA23" s="7"/>
      <c r="BMB23" s="7"/>
      <c r="BMC23" s="7"/>
      <c r="BMD23" s="7"/>
      <c r="BME23" s="7"/>
      <c r="BMF23" s="7"/>
      <c r="BMG23" s="7"/>
      <c r="BMH23" s="7"/>
      <c r="BMI23" s="7"/>
      <c r="BMJ23" s="7"/>
      <c r="BMK23" s="7"/>
      <c r="BML23" s="7"/>
      <c r="BMM23" s="7"/>
      <c r="BMN23" s="7"/>
      <c r="BMO23" s="7"/>
      <c r="BMP23" s="7"/>
      <c r="BMQ23" s="7"/>
      <c r="BMR23" s="7"/>
      <c r="BMS23" s="7"/>
      <c r="BMT23" s="7"/>
      <c r="BMU23" s="7"/>
      <c r="BMV23" s="7"/>
      <c r="BMW23" s="7"/>
      <c r="BMX23" s="7"/>
      <c r="BMY23" s="7"/>
      <c r="BMZ23" s="7"/>
      <c r="BNA23" s="7"/>
      <c r="BNB23" s="7"/>
      <c r="BNC23" s="7"/>
      <c r="BND23" s="7"/>
      <c r="BNE23" s="7"/>
      <c r="BNF23" s="7"/>
      <c r="BNG23" s="7"/>
      <c r="BNH23" s="7"/>
      <c r="BNI23" s="7"/>
      <c r="BNJ23" s="7"/>
      <c r="BNK23" s="7"/>
      <c r="BNL23" s="7"/>
      <c r="BNM23" s="7"/>
      <c r="BNN23" s="7"/>
      <c r="BNO23" s="7"/>
      <c r="BNP23" s="7"/>
      <c r="BNQ23" s="7"/>
      <c r="BNR23" s="7"/>
      <c r="BNS23" s="7"/>
      <c r="BNT23" s="7"/>
      <c r="BNU23" s="7"/>
      <c r="BNV23" s="7"/>
      <c r="BNW23" s="7"/>
      <c r="BNX23" s="7"/>
      <c r="BNY23" s="7"/>
      <c r="BNZ23" s="7"/>
      <c r="BOA23" s="7"/>
      <c r="BOB23" s="7"/>
      <c r="BOC23" s="7"/>
      <c r="BOD23" s="7"/>
      <c r="BOE23" s="7"/>
      <c r="BOF23" s="7"/>
      <c r="BOG23" s="7"/>
      <c r="BOH23" s="7"/>
      <c r="BOI23" s="7"/>
      <c r="BOJ23" s="7"/>
      <c r="BOK23" s="7"/>
      <c r="BOL23" s="7"/>
      <c r="BOM23" s="7"/>
      <c r="BON23" s="7"/>
      <c r="BOO23" s="7"/>
      <c r="BOP23" s="7"/>
      <c r="BOQ23" s="7"/>
      <c r="BOR23" s="7"/>
      <c r="BOS23" s="7"/>
      <c r="BOT23" s="7"/>
      <c r="BOU23" s="7"/>
      <c r="BOV23" s="7"/>
      <c r="BOW23" s="7"/>
      <c r="BOX23" s="7"/>
      <c r="BOY23" s="7"/>
      <c r="BOZ23" s="7"/>
      <c r="BPA23" s="7"/>
      <c r="BPB23" s="7"/>
      <c r="BPC23" s="7"/>
      <c r="BPD23" s="7"/>
      <c r="BPE23" s="7"/>
      <c r="BPF23" s="7"/>
      <c r="BPG23" s="7"/>
      <c r="BPH23" s="7"/>
      <c r="BPI23" s="7"/>
      <c r="BPJ23" s="7"/>
      <c r="BPK23" s="7"/>
      <c r="BPL23" s="7"/>
      <c r="BPM23" s="7"/>
      <c r="BPN23" s="7"/>
      <c r="BPO23" s="7"/>
      <c r="BPP23" s="7"/>
      <c r="BPQ23" s="7"/>
      <c r="BPR23" s="7"/>
      <c r="BPS23" s="7"/>
      <c r="BPT23" s="7"/>
      <c r="BPU23" s="7"/>
      <c r="BPV23" s="7"/>
      <c r="BPW23" s="7"/>
      <c r="BPX23" s="7"/>
      <c r="BPY23" s="7"/>
      <c r="BPZ23" s="7"/>
      <c r="BQA23" s="7"/>
      <c r="BQB23" s="7"/>
      <c r="BQC23" s="7"/>
      <c r="BQD23" s="7"/>
      <c r="BQE23" s="7"/>
      <c r="BQF23" s="7"/>
      <c r="BQG23" s="7"/>
      <c r="BQH23" s="7"/>
      <c r="BQI23" s="7"/>
      <c r="BQJ23" s="7"/>
      <c r="BQK23" s="7"/>
      <c r="BQL23" s="7"/>
      <c r="BQM23" s="7"/>
      <c r="BQN23" s="7"/>
      <c r="BQO23" s="7"/>
      <c r="BQP23" s="7"/>
      <c r="BQQ23" s="7"/>
      <c r="BQR23" s="7"/>
      <c r="BQS23" s="7"/>
      <c r="BQT23" s="7"/>
      <c r="BQU23" s="7"/>
      <c r="BQV23" s="7"/>
      <c r="BQW23" s="7"/>
      <c r="BQX23" s="7"/>
      <c r="BQY23" s="7"/>
      <c r="BQZ23" s="7"/>
      <c r="BRA23" s="7"/>
      <c r="BRB23" s="7"/>
      <c r="BRC23" s="7"/>
      <c r="BRD23" s="7"/>
      <c r="BRE23" s="7"/>
      <c r="BRF23" s="7"/>
      <c r="BRG23" s="7"/>
      <c r="BRH23" s="7"/>
      <c r="BRI23" s="7"/>
      <c r="BRJ23" s="7"/>
      <c r="BRK23" s="7"/>
      <c r="BRL23" s="7"/>
      <c r="BRM23" s="7"/>
      <c r="BRN23" s="7"/>
      <c r="BRO23" s="7"/>
      <c r="BRP23" s="7"/>
      <c r="BRQ23" s="7"/>
      <c r="BRR23" s="7"/>
      <c r="BRS23" s="7"/>
      <c r="BRT23" s="7"/>
      <c r="BRU23" s="7"/>
      <c r="BRV23" s="7"/>
      <c r="BRW23" s="7"/>
      <c r="BRX23" s="7"/>
      <c r="BRY23" s="7"/>
      <c r="BRZ23" s="7"/>
      <c r="BSA23" s="7"/>
      <c r="BSB23" s="7"/>
      <c r="BSC23" s="7"/>
      <c r="BSD23" s="7"/>
      <c r="BSE23" s="7"/>
      <c r="BSF23" s="7"/>
      <c r="BSG23" s="7"/>
      <c r="BSH23" s="7"/>
      <c r="BSI23" s="7"/>
      <c r="BSJ23" s="7"/>
      <c r="BSK23" s="7"/>
      <c r="BSL23" s="7"/>
      <c r="BSM23" s="7"/>
      <c r="BSN23" s="7"/>
      <c r="BSO23" s="7"/>
      <c r="BSP23" s="7"/>
      <c r="BSQ23" s="7"/>
      <c r="BSR23" s="7"/>
      <c r="BSS23" s="7"/>
      <c r="BST23" s="7"/>
      <c r="BSU23" s="7"/>
      <c r="BSV23" s="7"/>
      <c r="BSW23" s="7"/>
      <c r="BSX23" s="7"/>
      <c r="BSY23" s="7"/>
      <c r="BSZ23" s="7"/>
      <c r="BTA23" s="7"/>
      <c r="BTB23" s="7"/>
      <c r="BTC23" s="7"/>
      <c r="BTD23" s="7"/>
      <c r="BTE23" s="7"/>
      <c r="BTF23" s="7"/>
      <c r="BTG23" s="7"/>
      <c r="BTH23" s="7"/>
      <c r="BTI23" s="7"/>
      <c r="BTJ23" s="7"/>
      <c r="BTK23" s="7"/>
      <c r="BTL23" s="7"/>
      <c r="BTM23" s="7"/>
      <c r="BTN23" s="7"/>
      <c r="BTO23" s="7"/>
      <c r="BTP23" s="7"/>
      <c r="BTQ23" s="7"/>
      <c r="BTR23" s="7"/>
      <c r="BTS23" s="7"/>
      <c r="BTT23" s="7"/>
      <c r="BTU23" s="7"/>
      <c r="BTV23" s="7"/>
      <c r="BTW23" s="7"/>
      <c r="BTX23" s="7"/>
      <c r="BTY23" s="7"/>
      <c r="BTZ23" s="7"/>
      <c r="BUA23" s="7"/>
      <c r="BUB23" s="7"/>
      <c r="BUC23" s="7"/>
      <c r="BUD23" s="7"/>
      <c r="BUE23" s="7"/>
      <c r="BUF23" s="7"/>
      <c r="BUG23" s="7"/>
      <c r="BUH23" s="7"/>
      <c r="BUI23" s="7"/>
      <c r="BUJ23" s="7"/>
      <c r="BUK23" s="7"/>
      <c r="BUL23" s="7"/>
      <c r="BUM23" s="7"/>
      <c r="BUN23" s="7"/>
      <c r="BUO23" s="7"/>
      <c r="BUP23" s="7"/>
      <c r="BUQ23" s="7"/>
      <c r="BUR23" s="7"/>
      <c r="BUS23" s="7"/>
      <c r="BUT23" s="7"/>
      <c r="BUU23" s="7"/>
      <c r="BUV23" s="7"/>
      <c r="BUW23" s="7"/>
      <c r="BUX23" s="7"/>
      <c r="BUY23" s="7"/>
      <c r="BUZ23" s="7"/>
      <c r="BVA23" s="7"/>
      <c r="BVB23" s="7"/>
      <c r="BVC23" s="7"/>
      <c r="BVD23" s="7"/>
      <c r="BVE23" s="7"/>
      <c r="BVF23" s="7"/>
      <c r="BVG23" s="7"/>
      <c r="BVH23" s="7"/>
      <c r="BVI23" s="7"/>
      <c r="BVJ23" s="7"/>
      <c r="BVK23" s="7"/>
      <c r="BVL23" s="7"/>
      <c r="BVM23" s="7"/>
      <c r="BVN23" s="7"/>
      <c r="BVO23" s="7"/>
      <c r="BVP23" s="7"/>
      <c r="BVQ23" s="7"/>
      <c r="BVR23" s="7"/>
      <c r="BVS23" s="7"/>
      <c r="BVT23" s="7"/>
      <c r="BVU23" s="7"/>
      <c r="BVV23" s="7"/>
      <c r="BVW23" s="7"/>
      <c r="BVX23" s="7"/>
      <c r="BVY23" s="7"/>
      <c r="BVZ23" s="7"/>
      <c r="BWA23" s="7"/>
      <c r="BWB23" s="7"/>
      <c r="BWC23" s="7"/>
      <c r="BWD23" s="7"/>
      <c r="BWE23" s="7"/>
      <c r="BWF23" s="7"/>
      <c r="BWG23" s="7"/>
      <c r="BWH23" s="7"/>
      <c r="BWI23" s="7"/>
      <c r="BWJ23" s="7"/>
      <c r="BWK23" s="7"/>
      <c r="BWL23" s="7"/>
      <c r="BWM23" s="7"/>
      <c r="BWN23" s="7"/>
      <c r="BWO23" s="7"/>
      <c r="BWP23" s="7"/>
      <c r="BWQ23" s="7"/>
      <c r="BWR23" s="7"/>
      <c r="BWS23" s="7"/>
      <c r="BWT23" s="7"/>
      <c r="BWU23" s="7"/>
      <c r="BWV23" s="7"/>
      <c r="BWW23" s="7"/>
      <c r="BWX23" s="7"/>
      <c r="BWY23" s="7"/>
      <c r="BWZ23" s="7"/>
      <c r="BXA23" s="7"/>
      <c r="BXB23" s="7"/>
      <c r="BXC23" s="7"/>
      <c r="BXD23" s="7"/>
      <c r="BXE23" s="7"/>
      <c r="BXF23" s="7"/>
      <c r="BXG23" s="7"/>
      <c r="BXH23" s="7"/>
      <c r="BXI23" s="7"/>
      <c r="BXJ23" s="7"/>
      <c r="BXK23" s="7"/>
      <c r="BXL23" s="7"/>
      <c r="BXM23" s="7"/>
      <c r="BXN23" s="7"/>
      <c r="BXO23" s="7"/>
      <c r="BXP23" s="7"/>
      <c r="BXQ23" s="7"/>
      <c r="BXR23" s="7"/>
      <c r="BXS23" s="7"/>
      <c r="BXT23" s="7"/>
      <c r="BXU23" s="7"/>
      <c r="BXV23" s="7"/>
      <c r="BXW23" s="7"/>
      <c r="BXX23" s="7"/>
      <c r="BXY23" s="7"/>
      <c r="BXZ23" s="7"/>
      <c r="BYA23" s="7"/>
      <c r="BYB23" s="7"/>
      <c r="BYC23" s="7"/>
      <c r="BYD23" s="7"/>
      <c r="BYE23" s="7"/>
      <c r="BYF23" s="7"/>
      <c r="BYG23" s="7"/>
      <c r="BYH23" s="7"/>
      <c r="BYI23" s="7"/>
      <c r="BYJ23" s="7"/>
      <c r="BYK23" s="7"/>
      <c r="BYL23" s="7"/>
      <c r="BYM23" s="7"/>
      <c r="BYN23" s="7"/>
      <c r="BYO23" s="7"/>
      <c r="BYP23" s="7"/>
      <c r="BYQ23" s="7"/>
      <c r="BYR23" s="7"/>
      <c r="BYS23" s="7"/>
      <c r="BYT23" s="7"/>
      <c r="BYU23" s="7"/>
      <c r="BYV23" s="7"/>
      <c r="BYW23" s="7"/>
      <c r="BYX23" s="7"/>
      <c r="BYY23" s="7"/>
      <c r="BYZ23" s="7"/>
      <c r="BZA23" s="7"/>
      <c r="BZB23" s="7"/>
      <c r="BZC23" s="7"/>
      <c r="BZD23" s="7"/>
      <c r="BZE23" s="7"/>
      <c r="BZF23" s="7"/>
      <c r="BZG23" s="7"/>
      <c r="BZH23" s="7"/>
      <c r="BZI23" s="7"/>
      <c r="BZJ23" s="7"/>
      <c r="BZK23" s="7"/>
      <c r="BZL23" s="7"/>
      <c r="BZM23" s="7"/>
      <c r="BZN23" s="7"/>
      <c r="BZO23" s="7"/>
      <c r="BZP23" s="7"/>
      <c r="BZQ23" s="7"/>
      <c r="BZR23" s="7"/>
      <c r="BZS23" s="7"/>
      <c r="BZT23" s="7"/>
      <c r="BZU23" s="7"/>
      <c r="BZV23" s="7"/>
      <c r="BZW23" s="7"/>
      <c r="BZX23" s="7"/>
      <c r="BZY23" s="7"/>
      <c r="BZZ23" s="7"/>
      <c r="CAA23" s="7"/>
      <c r="CAB23" s="7"/>
      <c r="CAC23" s="7"/>
      <c r="CAD23" s="7"/>
      <c r="CAE23" s="7"/>
      <c r="CAF23" s="7"/>
      <c r="CAG23" s="7"/>
      <c r="CAH23" s="7"/>
      <c r="CAI23" s="7"/>
      <c r="CAJ23" s="7"/>
      <c r="CAK23" s="7"/>
      <c r="CAL23" s="7"/>
      <c r="CAM23" s="7"/>
      <c r="CAN23" s="7"/>
      <c r="CAO23" s="7"/>
      <c r="CAP23" s="7"/>
      <c r="CAQ23" s="7"/>
      <c r="CAR23" s="7"/>
      <c r="CAS23" s="7"/>
      <c r="CAT23" s="7"/>
      <c r="CAU23" s="7"/>
      <c r="CAV23" s="7"/>
      <c r="CAW23" s="7"/>
      <c r="CAX23" s="7"/>
      <c r="CAY23" s="7"/>
      <c r="CAZ23" s="7"/>
      <c r="CBA23" s="7"/>
      <c r="CBB23" s="7"/>
      <c r="CBC23" s="7"/>
      <c r="CBD23" s="7"/>
      <c r="CBE23" s="7"/>
      <c r="CBF23" s="7"/>
      <c r="CBG23" s="7"/>
      <c r="CBH23" s="7"/>
      <c r="CBI23" s="7"/>
      <c r="CBJ23" s="7"/>
      <c r="CBK23" s="7"/>
      <c r="CBL23" s="7"/>
      <c r="CBM23" s="7"/>
      <c r="CBN23" s="7"/>
      <c r="CBO23" s="7"/>
      <c r="CBP23" s="7"/>
      <c r="CBQ23" s="7"/>
      <c r="CBR23" s="7"/>
      <c r="CBS23" s="7"/>
      <c r="CBT23" s="7"/>
      <c r="CBU23" s="7"/>
      <c r="CBV23" s="7"/>
      <c r="CBW23" s="7"/>
      <c r="CBX23" s="7"/>
      <c r="CBY23" s="7"/>
      <c r="CBZ23" s="7"/>
      <c r="CCA23" s="7"/>
      <c r="CCB23" s="7"/>
      <c r="CCC23" s="7"/>
      <c r="CCD23" s="7"/>
      <c r="CCE23" s="7"/>
      <c r="CCF23" s="7"/>
      <c r="CCG23" s="7"/>
      <c r="CCH23" s="7"/>
      <c r="CCI23" s="7"/>
      <c r="CCJ23" s="7"/>
      <c r="CCK23" s="7"/>
      <c r="CCL23" s="7"/>
      <c r="CCM23" s="7"/>
      <c r="CCN23" s="7"/>
      <c r="CCO23" s="7"/>
      <c r="CCP23" s="7"/>
      <c r="CCQ23" s="7"/>
      <c r="CCR23" s="7"/>
      <c r="CCS23" s="7"/>
      <c r="CCT23" s="7"/>
      <c r="CCU23" s="7"/>
      <c r="CCV23" s="7"/>
      <c r="CCW23" s="7"/>
      <c r="CCX23" s="7"/>
      <c r="CCY23" s="7"/>
      <c r="CCZ23" s="7"/>
      <c r="CDA23" s="7"/>
      <c r="CDB23" s="7"/>
      <c r="CDC23" s="7"/>
      <c r="CDD23" s="7"/>
      <c r="CDE23" s="7"/>
      <c r="CDF23" s="7"/>
      <c r="CDG23" s="7"/>
      <c r="CDH23" s="7"/>
      <c r="CDI23" s="7"/>
      <c r="CDJ23" s="7"/>
      <c r="CDK23" s="7"/>
      <c r="CDL23" s="7"/>
      <c r="CDM23" s="7"/>
      <c r="CDN23" s="7"/>
      <c r="CDO23" s="7"/>
      <c r="CDP23" s="7"/>
      <c r="CDQ23" s="7"/>
      <c r="CDR23" s="7"/>
      <c r="CDS23" s="7"/>
      <c r="CDT23" s="7"/>
      <c r="CDU23" s="7"/>
      <c r="CDV23" s="7"/>
      <c r="CDW23" s="7"/>
      <c r="CDX23" s="7"/>
      <c r="CDY23" s="7"/>
      <c r="CDZ23" s="7"/>
      <c r="CEA23" s="7"/>
      <c r="CEB23" s="7"/>
      <c r="CEC23" s="7"/>
      <c r="CED23" s="7"/>
      <c r="CEE23" s="7"/>
      <c r="CEF23" s="7"/>
      <c r="CEG23" s="7"/>
      <c r="CEH23" s="7"/>
      <c r="CEI23" s="7"/>
      <c r="CEJ23" s="7"/>
      <c r="CEK23" s="7"/>
      <c r="CEL23" s="7"/>
      <c r="CEM23" s="7"/>
      <c r="CEN23" s="7"/>
      <c r="CEO23" s="7"/>
      <c r="CEP23" s="7"/>
      <c r="CEQ23" s="7"/>
      <c r="CER23" s="7"/>
      <c r="CES23" s="7"/>
      <c r="CET23" s="7"/>
      <c r="CEU23" s="7"/>
      <c r="CEV23" s="7"/>
      <c r="CEW23" s="7"/>
      <c r="CEX23" s="7"/>
      <c r="CEY23" s="7"/>
      <c r="CEZ23" s="7"/>
      <c r="CFA23" s="7"/>
      <c r="CFB23" s="7"/>
      <c r="CFC23" s="7"/>
      <c r="CFD23" s="7"/>
      <c r="CFE23" s="7"/>
      <c r="CFF23" s="7"/>
      <c r="CFG23" s="7"/>
      <c r="CFH23" s="7"/>
      <c r="CFI23" s="7"/>
      <c r="CFJ23" s="7"/>
      <c r="CFK23" s="7"/>
      <c r="CFL23" s="7"/>
      <c r="CFM23" s="7"/>
      <c r="CFN23" s="7"/>
      <c r="CFO23" s="7"/>
      <c r="CFP23" s="7"/>
      <c r="CFQ23" s="7"/>
      <c r="CFR23" s="7"/>
      <c r="CFS23" s="7"/>
      <c r="CFT23" s="7"/>
      <c r="CFU23" s="7"/>
      <c r="CFV23" s="7"/>
      <c r="CFW23" s="7"/>
      <c r="CFX23" s="7"/>
      <c r="CFY23" s="7"/>
      <c r="CFZ23" s="7"/>
      <c r="CGA23" s="7"/>
      <c r="CGB23" s="7"/>
      <c r="CGC23" s="7"/>
      <c r="CGD23" s="7"/>
      <c r="CGE23" s="7"/>
      <c r="CGF23" s="7"/>
      <c r="CGG23" s="7"/>
      <c r="CGH23" s="7"/>
      <c r="CGI23" s="7"/>
      <c r="CGJ23" s="7"/>
      <c r="CGK23" s="7"/>
      <c r="CGL23" s="7"/>
      <c r="CGM23" s="7"/>
      <c r="CGN23" s="7"/>
      <c r="CGO23" s="7"/>
      <c r="CGP23" s="7"/>
      <c r="CGQ23" s="7"/>
      <c r="CGR23" s="7"/>
      <c r="CGS23" s="7"/>
      <c r="CGT23" s="7"/>
      <c r="CGU23" s="7"/>
      <c r="CGV23" s="7"/>
      <c r="CGW23" s="7"/>
      <c r="CGX23" s="7"/>
      <c r="CGY23" s="7"/>
      <c r="CGZ23" s="7"/>
      <c r="CHA23" s="7"/>
      <c r="CHB23" s="7"/>
      <c r="CHC23" s="7"/>
      <c r="CHD23" s="7"/>
      <c r="CHE23" s="7"/>
      <c r="CHF23" s="7"/>
      <c r="CHG23" s="7"/>
      <c r="CHH23" s="7"/>
      <c r="CHI23" s="7"/>
      <c r="CHJ23" s="7"/>
      <c r="CHK23" s="7"/>
      <c r="CHL23" s="7"/>
      <c r="CHM23" s="7"/>
      <c r="CHN23" s="7"/>
      <c r="CHO23" s="7"/>
      <c r="CHP23" s="7"/>
      <c r="CHQ23" s="7"/>
      <c r="CHR23" s="7"/>
      <c r="CHS23" s="7"/>
      <c r="CHT23" s="7"/>
      <c r="CHU23" s="7"/>
      <c r="CHV23" s="7"/>
      <c r="CHW23" s="7"/>
      <c r="CHX23" s="7"/>
      <c r="CHY23" s="7"/>
      <c r="CHZ23" s="7"/>
      <c r="CIA23" s="7"/>
      <c r="CIB23" s="7"/>
      <c r="CIC23" s="7"/>
      <c r="CID23" s="7"/>
      <c r="CIE23" s="7"/>
      <c r="CIF23" s="7"/>
      <c r="CIG23" s="7"/>
      <c r="CIH23" s="7"/>
      <c r="CII23" s="7"/>
      <c r="CIJ23" s="7"/>
      <c r="CIK23" s="7"/>
      <c r="CIL23" s="7"/>
      <c r="CIM23" s="7"/>
      <c r="CIN23" s="7"/>
      <c r="CIO23" s="7"/>
      <c r="CIP23" s="7"/>
      <c r="CIQ23" s="7"/>
      <c r="CIR23" s="7"/>
      <c r="CIS23" s="7"/>
      <c r="CIT23" s="7"/>
      <c r="CIU23" s="7"/>
      <c r="CIV23" s="7"/>
      <c r="CIW23" s="7"/>
      <c r="CIX23" s="7"/>
      <c r="CIY23" s="7"/>
      <c r="CIZ23" s="7"/>
      <c r="CJA23" s="7"/>
      <c r="CJB23" s="7"/>
      <c r="CJC23" s="7"/>
      <c r="CJD23" s="7"/>
      <c r="CJE23" s="7"/>
      <c r="CJF23" s="7"/>
      <c r="CJG23" s="7"/>
      <c r="CJH23" s="7"/>
      <c r="CJI23" s="7"/>
      <c r="CJJ23" s="7"/>
      <c r="CJK23" s="7"/>
      <c r="CJL23" s="7"/>
      <c r="CJM23" s="7"/>
      <c r="CJN23" s="7"/>
      <c r="CJO23" s="7"/>
      <c r="CJP23" s="7"/>
      <c r="CJQ23" s="7"/>
      <c r="CJR23" s="7"/>
      <c r="CJS23" s="7"/>
      <c r="CJT23" s="7"/>
      <c r="CJU23" s="7"/>
      <c r="CJV23" s="7"/>
      <c r="CJW23" s="7"/>
      <c r="CJX23" s="7"/>
      <c r="CJY23" s="7"/>
      <c r="CJZ23" s="7"/>
      <c r="CKA23" s="7"/>
      <c r="CKB23" s="7"/>
      <c r="CKC23" s="7"/>
      <c r="CKD23" s="7"/>
      <c r="CKE23" s="7"/>
      <c r="CKF23" s="7"/>
      <c r="CKG23" s="7"/>
      <c r="CKH23" s="7"/>
      <c r="CKI23" s="7"/>
      <c r="CKJ23" s="7"/>
      <c r="CKK23" s="7"/>
      <c r="CKL23" s="7"/>
      <c r="CKM23" s="7"/>
      <c r="CKN23" s="7"/>
      <c r="CKO23" s="7"/>
      <c r="CKP23" s="7"/>
      <c r="CKQ23" s="7"/>
      <c r="CKR23" s="7"/>
      <c r="CKS23" s="7"/>
      <c r="CKT23" s="7"/>
      <c r="CKU23" s="7"/>
      <c r="CKV23" s="7"/>
      <c r="CKW23" s="7"/>
      <c r="CKX23" s="7"/>
      <c r="CKY23" s="7"/>
      <c r="CKZ23" s="7"/>
      <c r="CLA23" s="7"/>
      <c r="CLB23" s="7"/>
      <c r="CLC23" s="7"/>
      <c r="CLD23" s="7"/>
      <c r="CLE23" s="7"/>
      <c r="CLF23" s="7"/>
      <c r="CLG23" s="7"/>
      <c r="CLH23" s="7"/>
      <c r="CLI23" s="7"/>
      <c r="CLJ23" s="7"/>
      <c r="CLK23" s="7"/>
      <c r="CLL23" s="7"/>
      <c r="CLM23" s="7"/>
      <c r="CLN23" s="7"/>
      <c r="CLO23" s="7"/>
      <c r="CLP23" s="7"/>
      <c r="CLQ23" s="7"/>
      <c r="CLR23" s="7"/>
      <c r="CLS23" s="7"/>
      <c r="CLT23" s="7"/>
      <c r="CLU23" s="7"/>
      <c r="CLV23" s="7"/>
      <c r="CLW23" s="7"/>
      <c r="CLX23" s="7"/>
      <c r="CLY23" s="7"/>
      <c r="CLZ23" s="7"/>
      <c r="CMA23" s="7"/>
      <c r="CMB23" s="7"/>
      <c r="CMC23" s="7"/>
      <c r="CMD23" s="7"/>
      <c r="CME23" s="7"/>
      <c r="CMF23" s="7"/>
      <c r="CMG23" s="7"/>
      <c r="CMH23" s="7"/>
      <c r="CMI23" s="7"/>
      <c r="CMJ23" s="7"/>
      <c r="CMK23" s="7"/>
      <c r="CML23" s="7"/>
      <c r="CMM23" s="7"/>
      <c r="CMN23" s="7"/>
      <c r="CMO23" s="7"/>
      <c r="CMP23" s="7"/>
      <c r="CMQ23" s="7"/>
      <c r="CMR23" s="7"/>
      <c r="CMS23" s="7"/>
      <c r="CMT23" s="7"/>
      <c r="CMU23" s="7"/>
      <c r="CMV23" s="7"/>
      <c r="CMW23" s="7"/>
      <c r="CMX23" s="7"/>
      <c r="CMY23" s="7"/>
      <c r="CMZ23" s="7"/>
      <c r="CNA23" s="7"/>
      <c r="CNB23" s="7"/>
      <c r="CNC23" s="7"/>
      <c r="CND23" s="7"/>
      <c r="CNE23" s="7"/>
      <c r="CNF23" s="7"/>
      <c r="CNG23" s="7"/>
      <c r="CNH23" s="7"/>
      <c r="CNI23" s="7"/>
      <c r="CNJ23" s="7"/>
      <c r="CNK23" s="7"/>
      <c r="CNL23" s="7"/>
      <c r="CNM23" s="7"/>
      <c r="CNN23" s="7"/>
      <c r="CNO23" s="7"/>
      <c r="CNP23" s="7"/>
      <c r="CNQ23" s="7"/>
      <c r="CNR23" s="7"/>
      <c r="CNS23" s="7"/>
      <c r="CNT23" s="7"/>
      <c r="CNU23" s="7"/>
      <c r="CNV23" s="7"/>
      <c r="CNW23" s="7"/>
      <c r="CNX23" s="7"/>
      <c r="CNY23" s="7"/>
      <c r="CNZ23" s="7"/>
      <c r="COA23" s="7"/>
      <c r="COB23" s="7"/>
      <c r="COC23" s="7"/>
      <c r="COD23" s="7"/>
      <c r="COE23" s="7"/>
      <c r="COF23" s="7"/>
      <c r="COG23" s="7"/>
      <c r="COH23" s="7"/>
      <c r="COI23" s="7"/>
      <c r="COJ23" s="7"/>
      <c r="COK23" s="7"/>
      <c r="COL23" s="7"/>
      <c r="COM23" s="7"/>
      <c r="CON23" s="7"/>
      <c r="COO23" s="7"/>
      <c r="COP23" s="7"/>
      <c r="COQ23" s="7"/>
      <c r="COR23" s="7"/>
      <c r="COS23" s="7"/>
      <c r="COT23" s="7"/>
      <c r="COU23" s="7"/>
      <c r="COV23" s="7"/>
      <c r="COW23" s="7"/>
      <c r="COX23" s="7"/>
      <c r="COY23" s="7"/>
      <c r="COZ23" s="7"/>
      <c r="CPA23" s="7"/>
      <c r="CPB23" s="7"/>
      <c r="CPC23" s="7"/>
      <c r="CPD23" s="7"/>
      <c r="CPE23" s="7"/>
      <c r="CPF23" s="7"/>
      <c r="CPG23" s="7"/>
      <c r="CPH23" s="7"/>
      <c r="CPI23" s="7"/>
      <c r="CPJ23" s="7"/>
      <c r="CPK23" s="7"/>
      <c r="CPL23" s="7"/>
      <c r="CPM23" s="7"/>
      <c r="CPN23" s="7"/>
      <c r="CPO23" s="7"/>
      <c r="CPP23" s="7"/>
      <c r="CPQ23" s="7"/>
      <c r="CPR23" s="7"/>
      <c r="CPS23" s="7"/>
      <c r="CPT23" s="7"/>
      <c r="CPU23" s="7"/>
      <c r="CPV23" s="7"/>
      <c r="CPW23" s="7"/>
      <c r="CPX23" s="7"/>
      <c r="CPY23" s="7"/>
      <c r="CPZ23" s="7"/>
      <c r="CQA23" s="7"/>
      <c r="CQB23" s="7"/>
      <c r="CQC23" s="7"/>
      <c r="CQD23" s="7"/>
      <c r="CQE23" s="7"/>
      <c r="CQF23" s="7"/>
      <c r="CQG23" s="7"/>
      <c r="CQH23" s="7"/>
      <c r="CQI23" s="7"/>
      <c r="CQJ23" s="7"/>
      <c r="CQK23" s="7"/>
      <c r="CQL23" s="7"/>
      <c r="CQM23" s="7"/>
      <c r="CQN23" s="7"/>
      <c r="CQO23" s="7"/>
      <c r="CQP23" s="7"/>
      <c r="CQQ23" s="7"/>
      <c r="CQR23" s="7"/>
      <c r="CQS23" s="7"/>
      <c r="CQT23" s="7"/>
      <c r="CQU23" s="7"/>
      <c r="CQV23" s="7"/>
      <c r="CQW23" s="7"/>
      <c r="CQX23" s="7"/>
      <c r="CQY23" s="7"/>
      <c r="CQZ23" s="7"/>
      <c r="CRA23" s="7"/>
      <c r="CRB23" s="7"/>
      <c r="CRC23" s="7"/>
      <c r="CRD23" s="7"/>
      <c r="CRE23" s="7"/>
      <c r="CRF23" s="7"/>
      <c r="CRG23" s="7"/>
      <c r="CRH23" s="7"/>
      <c r="CRI23" s="7"/>
      <c r="CRJ23" s="7"/>
      <c r="CRK23" s="7"/>
      <c r="CRL23" s="7"/>
      <c r="CRM23" s="7"/>
      <c r="CRN23" s="7"/>
      <c r="CRO23" s="7"/>
      <c r="CRP23" s="7"/>
      <c r="CRQ23" s="7"/>
      <c r="CRR23" s="7"/>
      <c r="CRS23" s="7"/>
      <c r="CRT23" s="7"/>
      <c r="CRU23" s="7"/>
      <c r="CRV23" s="7"/>
      <c r="CRW23" s="7"/>
      <c r="CRX23" s="7"/>
      <c r="CRY23" s="7"/>
      <c r="CRZ23" s="7"/>
      <c r="CSA23" s="7"/>
      <c r="CSB23" s="7"/>
      <c r="CSC23" s="7"/>
      <c r="CSD23" s="7"/>
      <c r="CSE23" s="7"/>
      <c r="CSF23" s="7"/>
      <c r="CSG23" s="7"/>
      <c r="CSH23" s="7"/>
      <c r="CSI23" s="7"/>
      <c r="CSJ23" s="7"/>
      <c r="CSK23" s="7"/>
      <c r="CSL23" s="7"/>
      <c r="CSM23" s="7"/>
      <c r="CSN23" s="7"/>
      <c r="CSO23" s="7"/>
      <c r="CSP23" s="7"/>
      <c r="CSQ23" s="7"/>
      <c r="CSR23" s="7"/>
      <c r="CSS23" s="7"/>
      <c r="CST23" s="7"/>
      <c r="CSU23" s="7"/>
      <c r="CSV23" s="7"/>
      <c r="CSW23" s="7"/>
      <c r="CSX23" s="7"/>
      <c r="CSY23" s="7"/>
      <c r="CSZ23" s="7"/>
      <c r="CTA23" s="7"/>
      <c r="CTB23" s="7"/>
      <c r="CTC23" s="7"/>
      <c r="CTD23" s="7"/>
      <c r="CTE23" s="7"/>
      <c r="CTF23" s="7"/>
      <c r="CTG23" s="7"/>
      <c r="CTH23" s="7"/>
      <c r="CTI23" s="7"/>
      <c r="CTJ23" s="7"/>
      <c r="CTK23" s="7"/>
      <c r="CTL23" s="7"/>
      <c r="CTM23" s="7"/>
      <c r="CTN23" s="7"/>
      <c r="CTO23" s="7"/>
      <c r="CTP23" s="7"/>
      <c r="CTQ23" s="7"/>
      <c r="CTR23" s="7"/>
      <c r="CTS23" s="7"/>
      <c r="CTT23" s="7"/>
      <c r="CTU23" s="7"/>
      <c r="CTV23" s="7"/>
      <c r="CTW23" s="7"/>
      <c r="CTX23" s="7"/>
      <c r="CTY23" s="7"/>
      <c r="CTZ23" s="7"/>
      <c r="CUA23" s="7"/>
      <c r="CUB23" s="7"/>
      <c r="CUC23" s="7"/>
      <c r="CUD23" s="7"/>
      <c r="CUE23" s="7"/>
      <c r="CUF23" s="7"/>
      <c r="CUG23" s="7"/>
      <c r="CUH23" s="7"/>
      <c r="CUI23" s="7"/>
      <c r="CUJ23" s="7"/>
      <c r="CUK23" s="7"/>
      <c r="CUL23" s="7"/>
      <c r="CUM23" s="7"/>
      <c r="CUN23" s="7"/>
      <c r="CUO23" s="7"/>
      <c r="CUP23" s="7"/>
      <c r="CUQ23" s="7"/>
      <c r="CUR23" s="7"/>
      <c r="CUS23" s="7"/>
      <c r="CUT23" s="7"/>
      <c r="CUU23" s="7"/>
      <c r="CUV23" s="7"/>
      <c r="CUW23" s="7"/>
      <c r="CUX23" s="7"/>
      <c r="CUY23" s="7"/>
      <c r="CUZ23" s="7"/>
      <c r="CVA23" s="7"/>
      <c r="CVB23" s="7"/>
      <c r="CVC23" s="7"/>
      <c r="CVD23" s="7"/>
      <c r="CVE23" s="7"/>
      <c r="CVF23" s="7"/>
      <c r="CVG23" s="7"/>
      <c r="CVH23" s="7"/>
      <c r="CVI23" s="7"/>
      <c r="CVJ23" s="7"/>
      <c r="CVK23" s="7"/>
      <c r="CVL23" s="7"/>
      <c r="CVM23" s="7"/>
      <c r="CVN23" s="7"/>
      <c r="CVO23" s="7"/>
      <c r="CVP23" s="7"/>
      <c r="CVQ23" s="7"/>
      <c r="CVR23" s="7"/>
      <c r="CVS23" s="7"/>
      <c r="CVT23" s="7"/>
      <c r="CVU23" s="7"/>
      <c r="CVV23" s="7"/>
      <c r="CVW23" s="7"/>
      <c r="CVX23" s="7"/>
      <c r="CVY23" s="7"/>
      <c r="CVZ23" s="7"/>
      <c r="CWA23" s="7"/>
      <c r="CWB23" s="7"/>
      <c r="CWC23" s="7"/>
      <c r="CWD23" s="7"/>
      <c r="CWE23" s="7"/>
      <c r="CWF23" s="7"/>
      <c r="CWG23" s="7"/>
      <c r="CWH23" s="7"/>
      <c r="CWI23" s="7"/>
      <c r="CWJ23" s="7"/>
      <c r="CWK23" s="7"/>
      <c r="CWL23" s="7"/>
      <c r="CWM23" s="7"/>
      <c r="CWN23" s="7"/>
      <c r="CWO23" s="7"/>
      <c r="CWP23" s="7"/>
      <c r="CWQ23" s="7"/>
      <c r="CWR23" s="7"/>
      <c r="CWS23" s="7"/>
      <c r="CWT23" s="7"/>
      <c r="CWU23" s="7"/>
      <c r="CWV23" s="7"/>
      <c r="CWW23" s="7"/>
      <c r="CWX23" s="7"/>
      <c r="CWY23" s="7"/>
      <c r="CWZ23" s="7"/>
      <c r="CXA23" s="7"/>
      <c r="CXB23" s="7"/>
      <c r="CXC23" s="7"/>
      <c r="CXD23" s="7"/>
      <c r="CXE23" s="7"/>
      <c r="CXF23" s="7"/>
      <c r="CXG23" s="7"/>
      <c r="CXH23" s="7"/>
      <c r="CXI23" s="7"/>
      <c r="CXJ23" s="7"/>
      <c r="CXK23" s="7"/>
      <c r="CXL23" s="7"/>
      <c r="CXM23" s="7"/>
      <c r="CXN23" s="7"/>
      <c r="CXO23" s="7"/>
      <c r="CXP23" s="7"/>
      <c r="CXQ23" s="7"/>
      <c r="CXR23" s="7"/>
      <c r="CXS23" s="7"/>
      <c r="CXT23" s="7"/>
      <c r="CXU23" s="7"/>
      <c r="CXV23" s="7"/>
      <c r="CXW23" s="7"/>
      <c r="CXX23" s="7"/>
      <c r="CXY23" s="7"/>
      <c r="CXZ23" s="7"/>
      <c r="CYA23" s="7"/>
      <c r="CYB23" s="7"/>
      <c r="CYC23" s="7"/>
      <c r="CYD23" s="7"/>
      <c r="CYE23" s="7"/>
      <c r="CYF23" s="7"/>
      <c r="CYG23" s="7"/>
      <c r="CYH23" s="7"/>
      <c r="CYI23" s="7"/>
      <c r="CYJ23" s="7"/>
      <c r="CYK23" s="7"/>
      <c r="CYL23" s="7"/>
      <c r="CYM23" s="7"/>
      <c r="CYN23" s="7"/>
      <c r="CYO23" s="7"/>
      <c r="CYP23" s="7"/>
      <c r="CYQ23" s="7"/>
      <c r="CYR23" s="7"/>
      <c r="CYS23" s="7"/>
      <c r="CYT23" s="7"/>
      <c r="CYU23" s="7"/>
      <c r="CYV23" s="7"/>
      <c r="CYW23" s="7"/>
      <c r="CYX23" s="7"/>
      <c r="CYY23" s="7"/>
      <c r="CYZ23" s="7"/>
      <c r="CZA23" s="7"/>
      <c r="CZB23" s="7"/>
      <c r="CZC23" s="7"/>
      <c r="CZD23" s="7"/>
      <c r="CZE23" s="7"/>
      <c r="CZF23" s="7"/>
      <c r="CZG23" s="7"/>
      <c r="CZH23" s="7"/>
      <c r="CZI23" s="7"/>
      <c r="CZJ23" s="7"/>
      <c r="CZK23" s="7"/>
      <c r="CZL23" s="7"/>
      <c r="CZM23" s="7"/>
      <c r="CZN23" s="7"/>
      <c r="CZO23" s="7"/>
      <c r="CZP23" s="7"/>
      <c r="CZQ23" s="7"/>
      <c r="CZR23" s="7"/>
      <c r="CZS23" s="7"/>
      <c r="CZT23" s="7"/>
      <c r="CZU23" s="7"/>
      <c r="CZV23" s="7"/>
      <c r="CZW23" s="7"/>
      <c r="CZX23" s="7"/>
      <c r="CZY23" s="7"/>
      <c r="CZZ23" s="7"/>
      <c r="DAA23" s="7"/>
      <c r="DAB23" s="7"/>
      <c r="DAC23" s="7"/>
      <c r="DAD23" s="7"/>
      <c r="DAE23" s="7"/>
      <c r="DAF23" s="7"/>
      <c r="DAG23" s="7"/>
      <c r="DAH23" s="7"/>
      <c r="DAI23" s="7"/>
      <c r="DAJ23" s="7"/>
      <c r="DAK23" s="7"/>
      <c r="DAL23" s="7"/>
      <c r="DAM23" s="7"/>
      <c r="DAN23" s="7"/>
      <c r="DAO23" s="7"/>
      <c r="DAP23" s="7"/>
      <c r="DAQ23" s="7"/>
      <c r="DAR23" s="7"/>
      <c r="DAS23" s="7"/>
      <c r="DAT23" s="7"/>
      <c r="DAU23" s="7"/>
      <c r="DAV23" s="7"/>
      <c r="DAW23" s="7"/>
      <c r="DAX23" s="7"/>
      <c r="DAY23" s="7"/>
      <c r="DAZ23" s="7"/>
      <c r="DBA23" s="7"/>
      <c r="DBB23" s="7"/>
      <c r="DBC23" s="7"/>
      <c r="DBD23" s="7"/>
      <c r="DBE23" s="7"/>
      <c r="DBF23" s="7"/>
      <c r="DBG23" s="7"/>
      <c r="DBH23" s="7"/>
      <c r="DBI23" s="7"/>
      <c r="DBJ23" s="7"/>
      <c r="DBK23" s="7"/>
      <c r="DBL23" s="7"/>
      <c r="DBM23" s="7"/>
      <c r="DBN23" s="7"/>
      <c r="DBO23" s="7"/>
      <c r="DBP23" s="7"/>
      <c r="DBQ23" s="7"/>
      <c r="DBR23" s="7"/>
      <c r="DBS23" s="7"/>
      <c r="DBT23" s="7"/>
      <c r="DBU23" s="7"/>
      <c r="DBV23" s="7"/>
      <c r="DBW23" s="7"/>
      <c r="DBX23" s="7"/>
      <c r="DBY23" s="7"/>
      <c r="DBZ23" s="7"/>
      <c r="DCA23" s="7"/>
      <c r="DCB23" s="7"/>
      <c r="DCC23" s="7"/>
      <c r="DCD23" s="7"/>
      <c r="DCE23" s="7"/>
      <c r="DCF23" s="7"/>
      <c r="DCG23" s="7"/>
      <c r="DCH23" s="7"/>
      <c r="DCI23" s="7"/>
      <c r="DCJ23" s="7"/>
      <c r="DCK23" s="7"/>
      <c r="DCL23" s="7"/>
      <c r="DCM23" s="7"/>
      <c r="DCN23" s="7"/>
      <c r="DCO23" s="7"/>
      <c r="DCP23" s="7"/>
      <c r="DCQ23" s="7"/>
      <c r="DCR23" s="7"/>
      <c r="DCS23" s="7"/>
      <c r="DCT23" s="7"/>
      <c r="DCU23" s="7"/>
      <c r="DCV23" s="7"/>
      <c r="DCW23" s="7"/>
      <c r="DCX23" s="7"/>
      <c r="DCY23" s="7"/>
      <c r="DCZ23" s="7"/>
      <c r="DDA23" s="7"/>
      <c r="DDB23" s="7"/>
      <c r="DDC23" s="7"/>
      <c r="DDD23" s="7"/>
      <c r="DDE23" s="7"/>
      <c r="DDF23" s="7"/>
      <c r="DDG23" s="7"/>
      <c r="DDH23" s="7"/>
      <c r="DDI23" s="7"/>
      <c r="DDJ23" s="7"/>
      <c r="DDK23" s="7"/>
      <c r="DDL23" s="7"/>
      <c r="DDM23" s="7"/>
      <c r="DDN23" s="7"/>
      <c r="DDO23" s="7"/>
      <c r="DDP23" s="7"/>
      <c r="DDQ23" s="7"/>
      <c r="DDR23" s="7"/>
      <c r="DDS23" s="7"/>
      <c r="DDT23" s="7"/>
      <c r="DDU23" s="7"/>
      <c r="DDV23" s="7"/>
      <c r="DDW23" s="7"/>
      <c r="DDX23" s="7"/>
      <c r="DDY23" s="7"/>
      <c r="DDZ23" s="7"/>
      <c r="DEA23" s="7"/>
      <c r="DEB23" s="7"/>
      <c r="DEC23" s="7"/>
      <c r="DED23" s="7"/>
      <c r="DEE23" s="7"/>
      <c r="DEF23" s="7"/>
      <c r="DEG23" s="7"/>
      <c r="DEH23" s="7"/>
      <c r="DEI23" s="7"/>
      <c r="DEJ23" s="7"/>
      <c r="DEK23" s="7"/>
      <c r="DEL23" s="7"/>
      <c r="DEM23" s="7"/>
      <c r="DEN23" s="7"/>
      <c r="DEO23" s="7"/>
      <c r="DEP23" s="7"/>
      <c r="DEQ23" s="7"/>
      <c r="DER23" s="7"/>
      <c r="DES23" s="7"/>
      <c r="DET23" s="7"/>
      <c r="DEU23" s="7"/>
      <c r="DEV23" s="7"/>
      <c r="DEW23" s="7"/>
      <c r="DEX23" s="7"/>
      <c r="DEY23" s="7"/>
      <c r="DEZ23" s="7"/>
      <c r="DFA23" s="7"/>
      <c r="DFB23" s="7"/>
      <c r="DFC23" s="7"/>
      <c r="DFD23" s="7"/>
      <c r="DFE23" s="7"/>
      <c r="DFF23" s="7"/>
      <c r="DFG23" s="7"/>
      <c r="DFH23" s="7"/>
      <c r="DFI23" s="7"/>
      <c r="DFJ23" s="7"/>
      <c r="DFK23" s="7"/>
      <c r="DFL23" s="7"/>
      <c r="DFM23" s="7"/>
      <c r="DFN23" s="7"/>
      <c r="DFO23" s="7"/>
      <c r="DFP23" s="7"/>
      <c r="DFQ23" s="7"/>
      <c r="DFR23" s="7"/>
      <c r="DFS23" s="7"/>
      <c r="DFT23" s="7"/>
      <c r="DFU23" s="7"/>
      <c r="DFV23" s="7"/>
      <c r="DFW23" s="7"/>
      <c r="DFX23" s="7"/>
      <c r="DFY23" s="7"/>
      <c r="DFZ23" s="7"/>
      <c r="DGA23" s="7"/>
      <c r="DGB23" s="7"/>
      <c r="DGC23" s="7"/>
      <c r="DGD23" s="7"/>
      <c r="DGE23" s="7"/>
      <c r="DGF23" s="7"/>
      <c r="DGG23" s="7"/>
      <c r="DGH23" s="7"/>
      <c r="DGI23" s="7"/>
      <c r="DGJ23" s="7"/>
      <c r="DGK23" s="7"/>
      <c r="DGL23" s="7"/>
      <c r="DGM23" s="7"/>
      <c r="DGN23" s="7"/>
      <c r="DGO23" s="7"/>
      <c r="DGP23" s="7"/>
      <c r="DGQ23" s="7"/>
      <c r="DGR23" s="7"/>
      <c r="DGS23" s="7"/>
      <c r="DGT23" s="7"/>
      <c r="DGU23" s="7"/>
      <c r="DGV23" s="7"/>
      <c r="DGW23" s="7"/>
      <c r="DGX23" s="7"/>
      <c r="DGY23" s="7"/>
      <c r="DGZ23" s="7"/>
      <c r="DHA23" s="7"/>
      <c r="DHB23" s="7"/>
      <c r="DHC23" s="7"/>
      <c r="DHD23" s="7"/>
      <c r="DHE23" s="7"/>
      <c r="DHF23" s="7"/>
      <c r="DHG23" s="7"/>
      <c r="DHH23" s="7"/>
      <c r="DHI23" s="7"/>
      <c r="DHJ23" s="7"/>
      <c r="DHK23" s="7"/>
      <c r="DHL23" s="7"/>
      <c r="DHM23" s="7"/>
      <c r="DHN23" s="7"/>
      <c r="DHO23" s="7"/>
      <c r="DHP23" s="7"/>
      <c r="DHQ23" s="7"/>
      <c r="DHR23" s="7"/>
      <c r="DHS23" s="7"/>
      <c r="DHT23" s="7"/>
      <c r="DHU23" s="7"/>
      <c r="DHV23" s="7"/>
      <c r="DHW23" s="7"/>
      <c r="DHX23" s="7"/>
      <c r="DHY23" s="7"/>
      <c r="DHZ23" s="7"/>
      <c r="DIA23" s="7"/>
      <c r="DIB23" s="7"/>
      <c r="DIC23" s="7"/>
      <c r="DID23" s="7"/>
      <c r="DIE23" s="7"/>
      <c r="DIF23" s="7"/>
      <c r="DIG23" s="7"/>
      <c r="DIH23" s="7"/>
      <c r="DII23" s="7"/>
      <c r="DIJ23" s="7"/>
      <c r="DIK23" s="7"/>
      <c r="DIL23" s="7"/>
      <c r="DIM23" s="7"/>
      <c r="DIN23" s="7"/>
      <c r="DIO23" s="7"/>
      <c r="DIP23" s="7"/>
      <c r="DIQ23" s="7"/>
      <c r="DIR23" s="7"/>
      <c r="DIS23" s="7"/>
      <c r="DIT23" s="7"/>
      <c r="DIU23" s="7"/>
      <c r="DIV23" s="7"/>
      <c r="DIW23" s="7"/>
      <c r="DIX23" s="7"/>
      <c r="DIY23" s="7"/>
      <c r="DIZ23" s="7"/>
      <c r="DJA23" s="7"/>
      <c r="DJB23" s="7"/>
      <c r="DJC23" s="7"/>
      <c r="DJD23" s="7"/>
      <c r="DJE23" s="7"/>
      <c r="DJF23" s="7"/>
      <c r="DJG23" s="7"/>
      <c r="DJH23" s="7"/>
      <c r="DJI23" s="7"/>
      <c r="DJJ23" s="7"/>
      <c r="DJK23" s="7"/>
      <c r="DJL23" s="7"/>
      <c r="DJM23" s="7"/>
      <c r="DJN23" s="7"/>
      <c r="DJO23" s="7"/>
      <c r="DJP23" s="7"/>
      <c r="DJQ23" s="7"/>
      <c r="DJR23" s="7"/>
      <c r="DJS23" s="7"/>
      <c r="DJT23" s="7"/>
      <c r="DJU23" s="7"/>
      <c r="DJV23" s="7"/>
      <c r="DJW23" s="7"/>
      <c r="DJX23" s="7"/>
      <c r="DJY23" s="7"/>
      <c r="DJZ23" s="7"/>
      <c r="DKA23" s="7"/>
      <c r="DKB23" s="7"/>
      <c r="DKC23" s="7"/>
      <c r="DKD23" s="7"/>
      <c r="DKE23" s="7"/>
      <c r="DKF23" s="7"/>
      <c r="DKG23" s="7"/>
      <c r="DKH23" s="7"/>
      <c r="DKI23" s="7"/>
      <c r="DKJ23" s="7"/>
      <c r="DKK23" s="7"/>
      <c r="DKL23" s="7"/>
      <c r="DKM23" s="7"/>
      <c r="DKN23" s="7"/>
      <c r="DKO23" s="7"/>
      <c r="DKP23" s="7"/>
      <c r="DKQ23" s="7"/>
      <c r="DKR23" s="7"/>
      <c r="DKS23" s="7"/>
      <c r="DKT23" s="7"/>
      <c r="DKU23" s="7"/>
      <c r="DKV23" s="7"/>
      <c r="DKW23" s="7"/>
      <c r="DKX23" s="7"/>
      <c r="DKY23" s="7"/>
      <c r="DKZ23" s="7"/>
      <c r="DLA23" s="7"/>
      <c r="DLB23" s="7"/>
      <c r="DLC23" s="7"/>
      <c r="DLD23" s="7"/>
      <c r="DLE23" s="7"/>
      <c r="DLF23" s="7"/>
      <c r="DLG23" s="7"/>
      <c r="DLH23" s="7"/>
      <c r="DLI23" s="7"/>
      <c r="DLJ23" s="7"/>
      <c r="DLK23" s="7"/>
      <c r="DLL23" s="7"/>
      <c r="DLM23" s="7"/>
      <c r="DLN23" s="7"/>
      <c r="DLO23" s="7"/>
      <c r="DLP23" s="7"/>
      <c r="DLQ23" s="7"/>
      <c r="DLR23" s="7"/>
      <c r="DLS23" s="7"/>
      <c r="DLT23" s="7"/>
      <c r="DLU23" s="7"/>
      <c r="DLV23" s="7"/>
      <c r="DLW23" s="7"/>
      <c r="DLX23" s="7"/>
      <c r="DLY23" s="7"/>
      <c r="DLZ23" s="7"/>
      <c r="DMA23" s="7"/>
      <c r="DMB23" s="7"/>
      <c r="DMC23" s="7"/>
      <c r="DMD23" s="7"/>
      <c r="DME23" s="7"/>
      <c r="DMF23" s="7"/>
      <c r="DMG23" s="7"/>
      <c r="DMH23" s="7"/>
      <c r="DMI23" s="7"/>
      <c r="DMJ23" s="7"/>
      <c r="DMK23" s="7"/>
      <c r="DML23" s="7"/>
      <c r="DMM23" s="7"/>
      <c r="DMN23" s="7"/>
      <c r="DMO23" s="7"/>
      <c r="DMP23" s="7"/>
      <c r="DMQ23" s="7"/>
      <c r="DMR23" s="7"/>
      <c r="DMS23" s="7"/>
      <c r="DMT23" s="7"/>
      <c r="DMU23" s="7"/>
      <c r="DMV23" s="7"/>
      <c r="DMW23" s="7"/>
      <c r="DMX23" s="7"/>
      <c r="DMY23" s="7"/>
      <c r="DMZ23" s="7"/>
      <c r="DNA23" s="7"/>
      <c r="DNB23" s="7"/>
      <c r="DNC23" s="7"/>
      <c r="DND23" s="7"/>
      <c r="DNE23" s="7"/>
      <c r="DNF23" s="7"/>
      <c r="DNG23" s="7"/>
      <c r="DNH23" s="7"/>
      <c r="DNI23" s="7"/>
      <c r="DNJ23" s="7"/>
      <c r="DNK23" s="7"/>
      <c r="DNL23" s="7"/>
      <c r="DNM23" s="7"/>
      <c r="DNN23" s="7"/>
      <c r="DNO23" s="7"/>
      <c r="DNP23" s="7"/>
      <c r="DNQ23" s="7"/>
      <c r="DNR23" s="7"/>
      <c r="DNS23" s="7"/>
      <c r="DNT23" s="7"/>
      <c r="DNU23" s="7"/>
      <c r="DNV23" s="7"/>
      <c r="DNW23" s="7"/>
      <c r="DNX23" s="7"/>
      <c r="DNY23" s="7"/>
      <c r="DNZ23" s="7"/>
      <c r="DOA23" s="7"/>
      <c r="DOB23" s="7"/>
      <c r="DOC23" s="7"/>
      <c r="DOD23" s="7"/>
      <c r="DOE23" s="7"/>
      <c r="DOF23" s="7"/>
      <c r="DOG23" s="7"/>
      <c r="DOH23" s="7"/>
      <c r="DOI23" s="7"/>
      <c r="DOJ23" s="7"/>
      <c r="DOK23" s="7"/>
      <c r="DOL23" s="7"/>
      <c r="DOM23" s="7"/>
      <c r="DON23" s="7"/>
      <c r="DOO23" s="7"/>
      <c r="DOP23" s="7"/>
      <c r="DOQ23" s="7"/>
      <c r="DOR23" s="7"/>
      <c r="DOS23" s="7"/>
      <c r="DOT23" s="7"/>
      <c r="DOU23" s="7"/>
      <c r="DOV23" s="7"/>
      <c r="DOW23" s="7"/>
      <c r="DOX23" s="7"/>
      <c r="DOY23" s="7"/>
      <c r="DOZ23" s="7"/>
      <c r="DPA23" s="7"/>
      <c r="DPB23" s="7"/>
      <c r="DPC23" s="7"/>
      <c r="DPD23" s="7"/>
      <c r="DPE23" s="7"/>
      <c r="DPF23" s="7"/>
      <c r="DPG23" s="7"/>
      <c r="DPH23" s="7"/>
      <c r="DPI23" s="7"/>
      <c r="DPJ23" s="7"/>
      <c r="DPK23" s="7"/>
      <c r="DPL23" s="7"/>
      <c r="DPM23" s="7"/>
      <c r="DPN23" s="7"/>
      <c r="DPO23" s="7"/>
      <c r="DPP23" s="7"/>
      <c r="DPQ23" s="7"/>
      <c r="DPR23" s="7"/>
      <c r="DPS23" s="7"/>
      <c r="DPT23" s="7"/>
      <c r="DPU23" s="7"/>
      <c r="DPV23" s="7"/>
      <c r="DPW23" s="7"/>
      <c r="DPX23" s="7"/>
      <c r="DPY23" s="7"/>
      <c r="DPZ23" s="7"/>
      <c r="DQA23" s="7"/>
      <c r="DQB23" s="7"/>
      <c r="DQC23" s="7"/>
      <c r="DQD23" s="7"/>
      <c r="DQE23" s="7"/>
      <c r="DQF23" s="7"/>
      <c r="DQG23" s="7"/>
      <c r="DQH23" s="7"/>
      <c r="DQI23" s="7"/>
      <c r="DQJ23" s="7"/>
      <c r="DQK23" s="7"/>
      <c r="DQL23" s="7"/>
      <c r="DQM23" s="7"/>
      <c r="DQN23" s="7"/>
      <c r="DQO23" s="7"/>
      <c r="DQP23" s="7"/>
      <c r="DQQ23" s="7"/>
      <c r="DQR23" s="7"/>
      <c r="DQS23" s="7"/>
      <c r="DQT23" s="7"/>
      <c r="DQU23" s="7"/>
      <c r="DQV23" s="7"/>
      <c r="DQW23" s="7"/>
      <c r="DQX23" s="7"/>
      <c r="DQY23" s="7"/>
      <c r="DQZ23" s="7"/>
      <c r="DRA23" s="7"/>
      <c r="DRB23" s="7"/>
      <c r="DRC23" s="7"/>
      <c r="DRD23" s="7"/>
      <c r="DRE23" s="7"/>
      <c r="DRF23" s="7"/>
      <c r="DRG23" s="7"/>
      <c r="DRH23" s="7"/>
      <c r="DRI23" s="7"/>
      <c r="DRJ23" s="7"/>
      <c r="DRK23" s="7"/>
      <c r="DRL23" s="7"/>
      <c r="DRM23" s="7"/>
      <c r="DRN23" s="7"/>
      <c r="DRO23" s="7"/>
      <c r="DRP23" s="7"/>
      <c r="DRQ23" s="7"/>
      <c r="DRR23" s="7"/>
      <c r="DRS23" s="7"/>
      <c r="DRT23" s="7"/>
      <c r="DRU23" s="7"/>
      <c r="DRV23" s="7"/>
      <c r="DRW23" s="7"/>
      <c r="DRX23" s="7"/>
      <c r="DRY23" s="7"/>
      <c r="DRZ23" s="7"/>
      <c r="DSA23" s="7"/>
      <c r="DSB23" s="7"/>
      <c r="DSC23" s="7"/>
      <c r="DSD23" s="7"/>
      <c r="DSE23" s="7"/>
      <c r="DSF23" s="7"/>
      <c r="DSG23" s="7"/>
      <c r="DSH23" s="7"/>
      <c r="DSI23" s="7"/>
      <c r="DSJ23" s="7"/>
      <c r="DSK23" s="7"/>
      <c r="DSL23" s="7"/>
      <c r="DSM23" s="7"/>
      <c r="DSN23" s="7"/>
      <c r="DSO23" s="7"/>
      <c r="DSP23" s="7"/>
      <c r="DSQ23" s="7"/>
      <c r="DSR23" s="7"/>
      <c r="DSS23" s="7"/>
      <c r="DST23" s="7"/>
      <c r="DSU23" s="7"/>
      <c r="DSV23" s="7"/>
      <c r="DSW23" s="7"/>
      <c r="DSX23" s="7"/>
      <c r="DSY23" s="7"/>
      <c r="DSZ23" s="7"/>
      <c r="DTA23" s="7"/>
      <c r="DTB23" s="7"/>
      <c r="DTC23" s="7"/>
      <c r="DTD23" s="7"/>
      <c r="DTE23" s="7"/>
      <c r="DTF23" s="7"/>
      <c r="DTG23" s="7"/>
      <c r="DTH23" s="7"/>
      <c r="DTI23" s="7"/>
      <c r="DTJ23" s="7"/>
      <c r="DTK23" s="7"/>
      <c r="DTL23" s="7"/>
      <c r="DTM23" s="7"/>
      <c r="DTN23" s="7"/>
      <c r="DTO23" s="7"/>
      <c r="DTP23" s="7"/>
      <c r="DTQ23" s="7"/>
      <c r="DTR23" s="7"/>
      <c r="DTS23" s="7"/>
      <c r="DTT23" s="7"/>
      <c r="DTU23" s="7"/>
      <c r="DTV23" s="7"/>
      <c r="DTW23" s="7"/>
      <c r="DTX23" s="7"/>
      <c r="DTY23" s="7"/>
      <c r="DTZ23" s="7"/>
      <c r="DUA23" s="7"/>
      <c r="DUB23" s="7"/>
      <c r="DUC23" s="7"/>
      <c r="DUD23" s="7"/>
      <c r="DUE23" s="7"/>
      <c r="DUF23" s="7"/>
      <c r="DUG23" s="7"/>
      <c r="DUH23" s="7"/>
      <c r="DUI23" s="7"/>
      <c r="DUJ23" s="7"/>
      <c r="DUK23" s="7"/>
      <c r="DUL23" s="7"/>
      <c r="DUM23" s="7"/>
      <c r="DUN23" s="7"/>
      <c r="DUO23" s="7"/>
      <c r="DUP23" s="7"/>
      <c r="DUQ23" s="7"/>
      <c r="DUR23" s="7"/>
      <c r="DUS23" s="7"/>
      <c r="DUT23" s="7"/>
      <c r="DUU23" s="7"/>
      <c r="DUV23" s="7"/>
      <c r="DUW23" s="7"/>
      <c r="DUX23" s="7"/>
      <c r="DUY23" s="7"/>
      <c r="DUZ23" s="7"/>
      <c r="DVA23" s="7"/>
      <c r="DVB23" s="7"/>
      <c r="DVC23" s="7"/>
      <c r="DVD23" s="7"/>
      <c r="DVE23" s="7"/>
      <c r="DVF23" s="7"/>
      <c r="DVG23" s="7"/>
      <c r="DVH23" s="7"/>
      <c r="DVI23" s="7"/>
      <c r="DVJ23" s="7"/>
      <c r="DVK23" s="7"/>
      <c r="DVL23" s="7"/>
      <c r="DVM23" s="7"/>
      <c r="DVN23" s="7"/>
      <c r="DVO23" s="7"/>
      <c r="DVP23" s="7"/>
      <c r="DVQ23" s="7"/>
      <c r="DVR23" s="7"/>
      <c r="DVS23" s="7"/>
      <c r="DVT23" s="7"/>
      <c r="DVU23" s="7"/>
      <c r="DVV23" s="7"/>
      <c r="DVW23" s="7"/>
      <c r="DVX23" s="7"/>
      <c r="DVY23" s="7"/>
      <c r="DVZ23" s="7"/>
      <c r="DWA23" s="7"/>
      <c r="DWB23" s="7"/>
      <c r="DWC23" s="7"/>
      <c r="DWD23" s="7"/>
      <c r="DWE23" s="7"/>
      <c r="DWF23" s="7"/>
      <c r="DWG23" s="7"/>
      <c r="DWH23" s="7"/>
      <c r="DWI23" s="7"/>
      <c r="DWJ23" s="7"/>
      <c r="DWK23" s="7"/>
      <c r="DWL23" s="7"/>
      <c r="DWM23" s="7"/>
      <c r="DWN23" s="7"/>
      <c r="DWO23" s="7"/>
      <c r="DWP23" s="7"/>
      <c r="DWQ23" s="7"/>
      <c r="DWR23" s="7"/>
      <c r="DWS23" s="7"/>
      <c r="DWT23" s="7"/>
      <c r="DWU23" s="7"/>
      <c r="DWV23" s="7"/>
      <c r="DWW23" s="7"/>
      <c r="DWX23" s="7"/>
      <c r="DWY23" s="7"/>
      <c r="DWZ23" s="7"/>
      <c r="DXA23" s="7"/>
      <c r="DXB23" s="7"/>
      <c r="DXC23" s="7"/>
      <c r="DXD23" s="7"/>
      <c r="DXE23" s="7"/>
      <c r="DXF23" s="7"/>
      <c r="DXG23" s="7"/>
      <c r="DXH23" s="7"/>
      <c r="DXI23" s="7"/>
      <c r="DXJ23" s="7"/>
      <c r="DXK23" s="7"/>
      <c r="DXL23" s="7"/>
      <c r="DXM23" s="7"/>
      <c r="DXN23" s="7"/>
      <c r="DXO23" s="7"/>
      <c r="DXP23" s="7"/>
      <c r="DXQ23" s="7"/>
      <c r="DXR23" s="7"/>
      <c r="DXS23" s="7"/>
      <c r="DXT23" s="7"/>
      <c r="DXU23" s="7"/>
      <c r="DXV23" s="7"/>
      <c r="DXW23" s="7"/>
      <c r="DXX23" s="7"/>
      <c r="DXY23" s="7"/>
      <c r="DXZ23" s="7"/>
      <c r="DYA23" s="7"/>
      <c r="DYB23" s="7"/>
      <c r="DYC23" s="7"/>
      <c r="DYD23" s="7"/>
      <c r="DYE23" s="7"/>
      <c r="DYF23" s="7"/>
      <c r="DYG23" s="7"/>
      <c r="DYH23" s="7"/>
      <c r="DYI23" s="7"/>
      <c r="DYJ23" s="7"/>
      <c r="DYK23" s="7"/>
      <c r="DYL23" s="7"/>
      <c r="DYM23" s="7"/>
      <c r="DYN23" s="7"/>
      <c r="DYO23" s="7"/>
      <c r="DYP23" s="7"/>
      <c r="DYQ23" s="7"/>
      <c r="DYR23" s="7"/>
      <c r="DYS23" s="7"/>
      <c r="DYT23" s="7"/>
      <c r="DYU23" s="7"/>
      <c r="DYV23" s="7"/>
      <c r="DYW23" s="7"/>
      <c r="DYX23" s="7"/>
      <c r="DYY23" s="7"/>
      <c r="DYZ23" s="7"/>
      <c r="DZA23" s="7"/>
      <c r="DZB23" s="7"/>
      <c r="DZC23" s="7"/>
      <c r="DZD23" s="7"/>
      <c r="DZE23" s="7"/>
      <c r="DZF23" s="7"/>
      <c r="DZG23" s="7"/>
      <c r="DZH23" s="7"/>
      <c r="DZI23" s="7"/>
      <c r="DZJ23" s="7"/>
      <c r="DZK23" s="7"/>
      <c r="DZL23" s="7"/>
      <c r="DZM23" s="7"/>
      <c r="DZN23" s="7"/>
      <c r="DZO23" s="7"/>
      <c r="DZP23" s="7"/>
      <c r="DZQ23" s="7"/>
      <c r="DZR23" s="7"/>
      <c r="DZS23" s="7"/>
      <c r="DZT23" s="7"/>
      <c r="DZU23" s="7"/>
      <c r="DZV23" s="7"/>
      <c r="DZW23" s="7"/>
      <c r="DZX23" s="7"/>
      <c r="DZY23" s="7"/>
      <c r="DZZ23" s="7"/>
      <c r="EAA23" s="7"/>
      <c r="EAB23" s="7"/>
      <c r="EAC23" s="7"/>
      <c r="EAD23" s="7"/>
      <c r="EAE23" s="7"/>
      <c r="EAF23" s="7"/>
      <c r="EAG23" s="7"/>
      <c r="EAH23" s="7"/>
      <c r="EAI23" s="7"/>
      <c r="EAJ23" s="7"/>
      <c r="EAK23" s="7"/>
      <c r="EAL23" s="7"/>
      <c r="EAM23" s="7"/>
      <c r="EAN23" s="7"/>
      <c r="EAO23" s="7"/>
      <c r="EAP23" s="7"/>
      <c r="EAQ23" s="7"/>
      <c r="EAR23" s="7"/>
      <c r="EAS23" s="7"/>
      <c r="EAT23" s="7"/>
      <c r="EAU23" s="7"/>
      <c r="EAV23" s="7"/>
      <c r="EAW23" s="7"/>
      <c r="EAX23" s="7"/>
      <c r="EAY23" s="7"/>
      <c r="EAZ23" s="7"/>
      <c r="EBA23" s="7"/>
      <c r="EBB23" s="7"/>
      <c r="EBC23" s="7"/>
      <c r="EBD23" s="7"/>
      <c r="EBE23" s="7"/>
      <c r="EBF23" s="7"/>
      <c r="EBG23" s="7"/>
      <c r="EBH23" s="7"/>
      <c r="EBI23" s="7"/>
      <c r="EBJ23" s="7"/>
      <c r="EBK23" s="7"/>
      <c r="EBL23" s="7"/>
      <c r="EBM23" s="7"/>
      <c r="EBN23" s="7"/>
      <c r="EBO23" s="7"/>
      <c r="EBP23" s="7"/>
      <c r="EBQ23" s="7"/>
      <c r="EBR23" s="7"/>
      <c r="EBS23" s="7"/>
      <c r="EBT23" s="7"/>
      <c r="EBU23" s="7"/>
      <c r="EBV23" s="7"/>
      <c r="EBW23" s="7"/>
      <c r="EBX23" s="7"/>
      <c r="EBY23" s="7"/>
      <c r="EBZ23" s="7"/>
      <c r="ECA23" s="7"/>
      <c r="ECB23" s="7"/>
      <c r="ECC23" s="7"/>
      <c r="ECD23" s="7"/>
      <c r="ECE23" s="7"/>
      <c r="ECF23" s="7"/>
      <c r="ECG23" s="7"/>
      <c r="ECH23" s="7"/>
      <c r="ECI23" s="7"/>
      <c r="ECJ23" s="7"/>
      <c r="ECK23" s="7"/>
      <c r="ECL23" s="7"/>
      <c r="ECM23" s="7"/>
      <c r="ECN23" s="7"/>
      <c r="ECO23" s="7"/>
      <c r="ECP23" s="7"/>
      <c r="ECQ23" s="7"/>
      <c r="ECR23" s="7"/>
      <c r="ECS23" s="7"/>
      <c r="ECT23" s="7"/>
      <c r="ECU23" s="7"/>
      <c r="ECV23" s="7"/>
      <c r="ECW23" s="7"/>
      <c r="ECX23" s="7"/>
      <c r="ECY23" s="7"/>
      <c r="ECZ23" s="7"/>
      <c r="EDA23" s="7"/>
      <c r="EDB23" s="7"/>
      <c r="EDC23" s="7"/>
      <c r="EDD23" s="7"/>
      <c r="EDE23" s="7"/>
      <c r="EDF23" s="7"/>
      <c r="EDG23" s="7"/>
      <c r="EDH23" s="7"/>
      <c r="EDI23" s="7"/>
      <c r="EDJ23" s="7"/>
      <c r="EDK23" s="7"/>
      <c r="EDL23" s="7"/>
      <c r="EDM23" s="7"/>
      <c r="EDN23" s="7"/>
      <c r="EDO23" s="7"/>
      <c r="EDP23" s="7"/>
      <c r="EDQ23" s="7"/>
      <c r="EDR23" s="7"/>
      <c r="EDS23" s="7"/>
      <c r="EDT23" s="7"/>
      <c r="EDU23" s="7"/>
      <c r="EDV23" s="7"/>
      <c r="EDW23" s="7"/>
      <c r="EDX23" s="7"/>
      <c r="EDY23" s="7"/>
      <c r="EDZ23" s="7"/>
      <c r="EEA23" s="7"/>
      <c r="EEB23" s="7"/>
      <c r="EEC23" s="7"/>
      <c r="EED23" s="7"/>
      <c r="EEE23" s="7"/>
      <c r="EEF23" s="7"/>
      <c r="EEG23" s="7"/>
      <c r="EEH23" s="7"/>
      <c r="EEI23" s="7"/>
      <c r="EEJ23" s="7"/>
      <c r="EEK23" s="7"/>
      <c r="EEL23" s="7"/>
      <c r="EEM23" s="7"/>
      <c r="EEN23" s="7"/>
      <c r="EEO23" s="7"/>
      <c r="EEP23" s="7"/>
      <c r="EEQ23" s="7"/>
      <c r="EER23" s="7"/>
      <c r="EES23" s="7"/>
      <c r="EET23" s="7"/>
      <c r="EEU23" s="7"/>
      <c r="EEV23" s="7"/>
      <c r="EEW23" s="7"/>
      <c r="EEX23" s="7"/>
      <c r="EEY23" s="7"/>
      <c r="EEZ23" s="7"/>
      <c r="EFA23" s="7"/>
      <c r="EFB23" s="7"/>
      <c r="EFC23" s="7"/>
      <c r="EFD23" s="7"/>
      <c r="EFE23" s="7"/>
      <c r="EFF23" s="7"/>
      <c r="EFG23" s="7"/>
      <c r="EFH23" s="7"/>
      <c r="EFI23" s="7"/>
      <c r="EFJ23" s="7"/>
      <c r="EFK23" s="7"/>
      <c r="EFL23" s="7"/>
      <c r="EFM23" s="7"/>
      <c r="EFN23" s="7"/>
      <c r="EFO23" s="7"/>
      <c r="EFP23" s="7"/>
      <c r="EFQ23" s="7"/>
      <c r="EFR23" s="7"/>
      <c r="EFS23" s="7"/>
      <c r="EFT23" s="7"/>
      <c r="EFU23" s="7"/>
      <c r="EFV23" s="7"/>
      <c r="EFW23" s="7"/>
      <c r="EFX23" s="7"/>
      <c r="EFY23" s="7"/>
      <c r="EFZ23" s="7"/>
      <c r="EGA23" s="7"/>
      <c r="EGB23" s="7"/>
      <c r="EGC23" s="7"/>
      <c r="EGD23" s="7"/>
      <c r="EGE23" s="7"/>
      <c r="EGF23" s="7"/>
      <c r="EGG23" s="7"/>
      <c r="EGH23" s="7"/>
      <c r="EGI23" s="7"/>
      <c r="EGJ23" s="7"/>
      <c r="EGK23" s="7"/>
      <c r="EGL23" s="7"/>
      <c r="EGM23" s="7"/>
      <c r="EGN23" s="7"/>
      <c r="EGO23" s="7"/>
      <c r="EGP23" s="7"/>
      <c r="EGQ23" s="7"/>
      <c r="EGR23" s="7"/>
      <c r="EGS23" s="7"/>
      <c r="EGT23" s="7"/>
      <c r="EGU23" s="7"/>
      <c r="EGV23" s="7"/>
      <c r="EGW23" s="7"/>
      <c r="EGX23" s="7"/>
      <c r="EGY23" s="7"/>
      <c r="EGZ23" s="7"/>
      <c r="EHA23" s="7"/>
      <c r="EHB23" s="7"/>
      <c r="EHC23" s="7"/>
      <c r="EHD23" s="7"/>
      <c r="EHE23" s="7"/>
      <c r="EHF23" s="7"/>
      <c r="EHG23" s="7"/>
      <c r="EHH23" s="7"/>
      <c r="EHI23" s="7"/>
      <c r="EHJ23" s="7"/>
      <c r="EHK23" s="7"/>
      <c r="EHL23" s="7"/>
      <c r="EHM23" s="7"/>
      <c r="EHN23" s="7"/>
      <c r="EHO23" s="7"/>
      <c r="EHP23" s="7"/>
      <c r="EHQ23" s="7"/>
      <c r="EHR23" s="7"/>
      <c r="EHS23" s="7"/>
      <c r="EHT23" s="7"/>
      <c r="EHU23" s="7"/>
      <c r="EHV23" s="7"/>
      <c r="EHW23" s="7"/>
      <c r="EHX23" s="7"/>
      <c r="EHY23" s="7"/>
      <c r="EHZ23" s="7"/>
      <c r="EIA23" s="7"/>
      <c r="EIB23" s="7"/>
      <c r="EIC23" s="7"/>
      <c r="EID23" s="7"/>
      <c r="EIE23" s="7"/>
      <c r="EIF23" s="7"/>
      <c r="EIG23" s="7"/>
      <c r="EIH23" s="7"/>
      <c r="EII23" s="7"/>
      <c r="EIJ23" s="7"/>
      <c r="EIK23" s="7"/>
      <c r="EIL23" s="7"/>
      <c r="EIM23" s="7"/>
      <c r="EIN23" s="7"/>
      <c r="EIO23" s="7"/>
      <c r="EIP23" s="7"/>
      <c r="EIQ23" s="7"/>
      <c r="EIR23" s="7"/>
      <c r="EIS23" s="7"/>
      <c r="EIT23" s="7"/>
      <c r="EIU23" s="7"/>
      <c r="EIV23" s="7"/>
      <c r="EIW23" s="7"/>
      <c r="EIX23" s="7"/>
      <c r="EIY23" s="7"/>
      <c r="EIZ23" s="7"/>
      <c r="EJA23" s="7"/>
      <c r="EJB23" s="7"/>
      <c r="EJC23" s="7"/>
      <c r="EJD23" s="7"/>
      <c r="EJE23" s="7"/>
      <c r="EJF23" s="7"/>
      <c r="EJG23" s="7"/>
      <c r="EJH23" s="7"/>
      <c r="EJI23" s="7"/>
      <c r="EJJ23" s="7"/>
      <c r="EJK23" s="7"/>
      <c r="EJL23" s="7"/>
      <c r="EJM23" s="7"/>
      <c r="EJN23" s="7"/>
      <c r="EJO23" s="7"/>
      <c r="EJP23" s="7"/>
      <c r="EJQ23" s="7"/>
      <c r="EJR23" s="7"/>
      <c r="EJS23" s="7"/>
      <c r="EJT23" s="7"/>
      <c r="EJU23" s="7"/>
      <c r="EJV23" s="7"/>
      <c r="EJW23" s="7"/>
      <c r="EJX23" s="7"/>
      <c r="EJY23" s="7"/>
      <c r="EJZ23" s="7"/>
      <c r="EKA23" s="7"/>
      <c r="EKB23" s="7"/>
      <c r="EKC23" s="7"/>
      <c r="EKD23" s="7"/>
      <c r="EKE23" s="7"/>
      <c r="EKF23" s="7"/>
      <c r="EKG23" s="7"/>
      <c r="EKH23" s="7"/>
      <c r="EKI23" s="7"/>
      <c r="EKJ23" s="7"/>
      <c r="EKK23" s="7"/>
      <c r="EKL23" s="7"/>
      <c r="EKM23" s="7"/>
      <c r="EKN23" s="7"/>
      <c r="EKO23" s="7"/>
      <c r="EKP23" s="7"/>
      <c r="EKQ23" s="7"/>
      <c r="EKR23" s="7"/>
      <c r="EKS23" s="7"/>
      <c r="EKT23" s="7"/>
      <c r="EKU23" s="7"/>
      <c r="EKV23" s="7"/>
      <c r="EKW23" s="7"/>
      <c r="EKX23" s="7"/>
      <c r="EKY23" s="7"/>
      <c r="EKZ23" s="7"/>
      <c r="ELA23" s="7"/>
      <c r="ELB23" s="7"/>
      <c r="ELC23" s="7"/>
      <c r="ELD23" s="7"/>
      <c r="ELE23" s="7"/>
      <c r="ELF23" s="7"/>
      <c r="ELG23" s="7"/>
      <c r="ELH23" s="7"/>
      <c r="ELI23" s="7"/>
      <c r="ELJ23" s="7"/>
      <c r="ELK23" s="7"/>
      <c r="ELL23" s="7"/>
      <c r="ELM23" s="7"/>
      <c r="ELN23" s="7"/>
      <c r="ELO23" s="7"/>
      <c r="ELP23" s="7"/>
      <c r="ELQ23" s="7"/>
      <c r="ELR23" s="7"/>
      <c r="ELS23" s="7"/>
      <c r="ELT23" s="7"/>
      <c r="ELU23" s="7"/>
      <c r="ELV23" s="7"/>
      <c r="ELW23" s="7"/>
      <c r="ELX23" s="7"/>
      <c r="ELY23" s="7"/>
      <c r="ELZ23" s="7"/>
      <c r="EMA23" s="7"/>
      <c r="EMB23" s="7"/>
      <c r="EMC23" s="7"/>
      <c r="EMD23" s="7"/>
      <c r="EME23" s="7"/>
      <c r="EMF23" s="7"/>
      <c r="EMG23" s="7"/>
      <c r="EMH23" s="7"/>
      <c r="EMI23" s="7"/>
      <c r="EMJ23" s="7"/>
      <c r="EMK23" s="7"/>
      <c r="EML23" s="7"/>
      <c r="EMM23" s="7"/>
      <c r="EMN23" s="7"/>
      <c r="EMO23" s="7"/>
      <c r="EMP23" s="7"/>
      <c r="EMQ23" s="7"/>
      <c r="EMR23" s="7"/>
      <c r="EMS23" s="7"/>
      <c r="EMT23" s="7"/>
      <c r="EMU23" s="7"/>
      <c r="EMV23" s="7"/>
      <c r="EMW23" s="7"/>
      <c r="EMX23" s="7"/>
      <c r="EMY23" s="7"/>
      <c r="EMZ23" s="7"/>
      <c r="ENA23" s="7"/>
      <c r="ENB23" s="7"/>
      <c r="ENC23" s="7"/>
      <c r="END23" s="7"/>
      <c r="ENE23" s="7"/>
      <c r="ENF23" s="7"/>
      <c r="ENG23" s="7"/>
      <c r="ENH23" s="7"/>
      <c r="ENI23" s="7"/>
      <c r="ENJ23" s="7"/>
      <c r="ENK23" s="7"/>
      <c r="ENL23" s="7"/>
      <c r="ENM23" s="7"/>
      <c r="ENN23" s="7"/>
      <c r="ENO23" s="7"/>
      <c r="ENP23" s="7"/>
      <c r="ENQ23" s="7"/>
      <c r="ENR23" s="7"/>
      <c r="ENS23" s="7"/>
      <c r="ENT23" s="7"/>
      <c r="ENU23" s="7"/>
      <c r="ENV23" s="7"/>
      <c r="ENW23" s="7"/>
      <c r="ENX23" s="7"/>
      <c r="ENY23" s="7"/>
      <c r="ENZ23" s="7"/>
      <c r="EOA23" s="7"/>
      <c r="EOB23" s="7"/>
      <c r="EOC23" s="7"/>
      <c r="EOD23" s="7"/>
      <c r="EOE23" s="7"/>
      <c r="EOF23" s="7"/>
      <c r="EOG23" s="7"/>
      <c r="EOH23" s="7"/>
      <c r="EOI23" s="7"/>
      <c r="EOJ23" s="7"/>
      <c r="EOK23" s="7"/>
      <c r="EOL23" s="7"/>
      <c r="EOM23" s="7"/>
      <c r="EON23" s="7"/>
      <c r="EOO23" s="7"/>
      <c r="EOP23" s="7"/>
      <c r="EOQ23" s="7"/>
      <c r="EOR23" s="7"/>
      <c r="EOS23" s="7"/>
      <c r="EOT23" s="7"/>
      <c r="EOU23" s="7"/>
      <c r="EOV23" s="7"/>
      <c r="EOW23" s="7"/>
      <c r="EOX23" s="7"/>
      <c r="EOY23" s="7"/>
      <c r="EOZ23" s="7"/>
      <c r="EPA23" s="7"/>
      <c r="EPB23" s="7"/>
      <c r="EPC23" s="7"/>
      <c r="EPD23" s="7"/>
      <c r="EPE23" s="7"/>
      <c r="EPF23" s="7"/>
      <c r="EPG23" s="7"/>
      <c r="EPH23" s="7"/>
      <c r="EPI23" s="7"/>
      <c r="EPJ23" s="7"/>
      <c r="EPK23" s="7"/>
      <c r="EPL23" s="7"/>
      <c r="EPM23" s="7"/>
      <c r="EPN23" s="7"/>
      <c r="EPO23" s="7"/>
      <c r="EPP23" s="7"/>
      <c r="EPQ23" s="7"/>
      <c r="EPR23" s="7"/>
      <c r="EPS23" s="7"/>
      <c r="EPT23" s="7"/>
      <c r="EPU23" s="7"/>
      <c r="EPV23" s="7"/>
      <c r="EPW23" s="7"/>
      <c r="EPX23" s="7"/>
      <c r="EPY23" s="7"/>
      <c r="EPZ23" s="7"/>
      <c r="EQA23" s="7"/>
      <c r="EQB23" s="7"/>
      <c r="EQC23" s="7"/>
      <c r="EQD23" s="7"/>
      <c r="EQE23" s="7"/>
      <c r="EQF23" s="7"/>
      <c r="EQG23" s="7"/>
      <c r="EQH23" s="7"/>
      <c r="EQI23" s="7"/>
      <c r="EQJ23" s="7"/>
      <c r="EQK23" s="7"/>
      <c r="EQL23" s="7"/>
      <c r="EQM23" s="7"/>
      <c r="EQN23" s="7"/>
      <c r="EQO23" s="7"/>
      <c r="EQP23" s="7"/>
      <c r="EQQ23" s="7"/>
      <c r="EQR23" s="7"/>
      <c r="EQS23" s="7"/>
      <c r="EQT23" s="7"/>
      <c r="EQU23" s="7"/>
      <c r="EQV23" s="7"/>
      <c r="EQW23" s="7"/>
      <c r="EQX23" s="7"/>
      <c r="EQY23" s="7"/>
      <c r="EQZ23" s="7"/>
      <c r="ERA23" s="7"/>
      <c r="ERB23" s="7"/>
      <c r="ERC23" s="7"/>
      <c r="ERD23" s="7"/>
      <c r="ERE23" s="7"/>
      <c r="ERF23" s="7"/>
      <c r="ERG23" s="7"/>
      <c r="ERH23" s="7"/>
      <c r="ERI23" s="7"/>
      <c r="ERJ23" s="7"/>
      <c r="ERK23" s="7"/>
      <c r="ERL23" s="7"/>
      <c r="ERM23" s="7"/>
      <c r="ERN23" s="7"/>
      <c r="ERO23" s="7"/>
      <c r="ERP23" s="7"/>
      <c r="ERQ23" s="7"/>
      <c r="ERR23" s="7"/>
      <c r="ERS23" s="7"/>
      <c r="ERT23" s="7"/>
      <c r="ERU23" s="7"/>
      <c r="ERV23" s="7"/>
      <c r="ERW23" s="7"/>
      <c r="ERX23" s="7"/>
      <c r="ERY23" s="7"/>
      <c r="ERZ23" s="7"/>
      <c r="ESA23" s="7"/>
      <c r="ESB23" s="7"/>
      <c r="ESC23" s="7"/>
      <c r="ESD23" s="7"/>
      <c r="ESE23" s="7"/>
      <c r="ESF23" s="7"/>
      <c r="ESG23" s="7"/>
      <c r="ESH23" s="7"/>
      <c r="ESI23" s="7"/>
      <c r="ESJ23" s="7"/>
      <c r="ESK23" s="7"/>
      <c r="ESL23" s="7"/>
      <c r="ESM23" s="7"/>
      <c r="ESN23" s="7"/>
      <c r="ESO23" s="7"/>
      <c r="ESP23" s="7"/>
      <c r="ESQ23" s="7"/>
      <c r="ESR23" s="7"/>
      <c r="ESS23" s="7"/>
      <c r="EST23" s="7"/>
      <c r="ESU23" s="7"/>
      <c r="ESV23" s="7"/>
      <c r="ESW23" s="7"/>
      <c r="ESX23" s="7"/>
      <c r="ESY23" s="7"/>
      <c r="ESZ23" s="7"/>
      <c r="ETA23" s="7"/>
      <c r="ETB23" s="7"/>
      <c r="ETC23" s="7"/>
      <c r="ETD23" s="7"/>
      <c r="ETE23" s="7"/>
      <c r="ETF23" s="7"/>
      <c r="ETG23" s="7"/>
      <c r="ETH23" s="7"/>
      <c r="ETI23" s="7"/>
      <c r="ETJ23" s="7"/>
      <c r="ETK23" s="7"/>
      <c r="ETL23" s="7"/>
      <c r="ETM23" s="7"/>
      <c r="ETN23" s="7"/>
      <c r="ETO23" s="7"/>
      <c r="ETP23" s="7"/>
      <c r="ETQ23" s="7"/>
      <c r="ETR23" s="7"/>
      <c r="ETS23" s="7"/>
      <c r="ETT23" s="7"/>
      <c r="ETU23" s="7"/>
      <c r="ETV23" s="7"/>
      <c r="ETW23" s="7"/>
      <c r="ETX23" s="7"/>
      <c r="ETY23" s="7"/>
      <c r="ETZ23" s="7"/>
      <c r="EUA23" s="7"/>
      <c r="EUB23" s="7"/>
      <c r="EUC23" s="7"/>
      <c r="EUD23" s="7"/>
      <c r="EUE23" s="7"/>
      <c r="EUF23" s="7"/>
      <c r="EUG23" s="7"/>
      <c r="EUH23" s="7"/>
      <c r="EUI23" s="7"/>
      <c r="EUJ23" s="7"/>
      <c r="EUK23" s="7"/>
      <c r="EUL23" s="7"/>
      <c r="EUM23" s="7"/>
      <c r="EUN23" s="7"/>
      <c r="EUO23" s="7"/>
      <c r="EUP23" s="7"/>
      <c r="EUQ23" s="7"/>
      <c r="EUR23" s="7"/>
      <c r="EUS23" s="7"/>
      <c r="EUT23" s="7"/>
      <c r="EUU23" s="7"/>
      <c r="EUV23" s="7"/>
      <c r="EUW23" s="7"/>
      <c r="EUX23" s="7"/>
      <c r="EUY23" s="7"/>
      <c r="EUZ23" s="7"/>
      <c r="EVA23" s="7"/>
      <c r="EVB23" s="7"/>
      <c r="EVC23" s="7"/>
      <c r="EVD23" s="7"/>
      <c r="EVE23" s="7"/>
      <c r="EVF23" s="7"/>
      <c r="EVG23" s="7"/>
      <c r="EVH23" s="7"/>
      <c r="EVI23" s="7"/>
      <c r="EVJ23" s="7"/>
      <c r="EVK23" s="7"/>
      <c r="EVL23" s="7"/>
      <c r="EVM23" s="7"/>
      <c r="EVN23" s="7"/>
      <c r="EVO23" s="7"/>
      <c r="EVP23" s="7"/>
      <c r="EVQ23" s="7"/>
      <c r="EVR23" s="7"/>
      <c r="EVS23" s="7"/>
      <c r="EVT23" s="7"/>
      <c r="EVU23" s="7"/>
      <c r="EVV23" s="7"/>
      <c r="EVW23" s="7"/>
      <c r="EVX23" s="7"/>
      <c r="EVY23" s="7"/>
      <c r="EVZ23" s="7"/>
      <c r="EWA23" s="7"/>
      <c r="EWB23" s="7"/>
      <c r="EWC23" s="7"/>
      <c r="EWD23" s="7"/>
      <c r="EWE23" s="7"/>
      <c r="EWF23" s="7"/>
      <c r="EWG23" s="7"/>
      <c r="EWH23" s="7"/>
      <c r="EWI23" s="7"/>
      <c r="EWJ23" s="7"/>
      <c r="EWK23" s="7"/>
      <c r="EWL23" s="7"/>
      <c r="EWM23" s="7"/>
      <c r="EWN23" s="7"/>
      <c r="EWO23" s="7"/>
      <c r="EWP23" s="7"/>
      <c r="EWQ23" s="7"/>
      <c r="EWR23" s="7"/>
      <c r="EWS23" s="7"/>
      <c r="EWT23" s="7"/>
      <c r="EWU23" s="7"/>
      <c r="EWV23" s="7"/>
      <c r="EWW23" s="7"/>
      <c r="EWX23" s="7"/>
      <c r="EWY23" s="7"/>
      <c r="EWZ23" s="7"/>
      <c r="EXA23" s="7"/>
      <c r="EXB23" s="7"/>
      <c r="EXC23" s="7"/>
      <c r="EXD23" s="7"/>
      <c r="EXE23" s="7"/>
      <c r="EXF23" s="7"/>
      <c r="EXG23" s="7"/>
      <c r="EXH23" s="7"/>
      <c r="EXI23" s="7"/>
      <c r="EXJ23" s="7"/>
      <c r="EXK23" s="7"/>
      <c r="EXL23" s="7"/>
      <c r="EXM23" s="7"/>
      <c r="EXN23" s="7"/>
      <c r="EXO23" s="7"/>
      <c r="EXP23" s="7"/>
      <c r="EXQ23" s="7"/>
      <c r="EXR23" s="7"/>
      <c r="EXS23" s="7"/>
      <c r="EXT23" s="7"/>
      <c r="EXU23" s="7"/>
      <c r="EXV23" s="7"/>
      <c r="EXW23" s="7"/>
      <c r="EXX23" s="7"/>
      <c r="EXY23" s="7"/>
      <c r="EXZ23" s="7"/>
      <c r="EYA23" s="7"/>
      <c r="EYB23" s="7"/>
      <c r="EYC23" s="7"/>
      <c r="EYD23" s="7"/>
      <c r="EYE23" s="7"/>
      <c r="EYF23" s="7"/>
      <c r="EYG23" s="7"/>
      <c r="EYH23" s="7"/>
      <c r="EYI23" s="7"/>
      <c r="EYJ23" s="7"/>
      <c r="EYK23" s="7"/>
      <c r="EYL23" s="7"/>
      <c r="EYM23" s="7"/>
      <c r="EYN23" s="7"/>
      <c r="EYO23" s="7"/>
      <c r="EYP23" s="7"/>
      <c r="EYQ23" s="7"/>
      <c r="EYR23" s="7"/>
      <c r="EYS23" s="7"/>
      <c r="EYT23" s="7"/>
      <c r="EYU23" s="7"/>
      <c r="EYV23" s="7"/>
      <c r="EYW23" s="7"/>
      <c r="EYX23" s="7"/>
      <c r="EYY23" s="7"/>
      <c r="EYZ23" s="7"/>
      <c r="EZA23" s="7"/>
      <c r="EZB23" s="7"/>
      <c r="EZC23" s="7"/>
      <c r="EZD23" s="7"/>
      <c r="EZE23" s="7"/>
      <c r="EZF23" s="7"/>
      <c r="EZG23" s="7"/>
      <c r="EZH23" s="7"/>
      <c r="EZI23" s="7"/>
      <c r="EZJ23" s="7"/>
      <c r="EZK23" s="7"/>
      <c r="EZL23" s="7"/>
      <c r="EZM23" s="7"/>
      <c r="EZN23" s="7"/>
      <c r="EZO23" s="7"/>
      <c r="EZP23" s="7"/>
      <c r="EZQ23" s="7"/>
      <c r="EZR23" s="7"/>
      <c r="EZS23" s="7"/>
      <c r="EZT23" s="7"/>
      <c r="EZU23" s="7"/>
      <c r="EZV23" s="7"/>
      <c r="EZW23" s="7"/>
      <c r="EZX23" s="7"/>
      <c r="EZY23" s="7"/>
      <c r="EZZ23" s="7"/>
      <c r="FAA23" s="7"/>
      <c r="FAB23" s="7"/>
      <c r="FAC23" s="7"/>
      <c r="FAD23" s="7"/>
      <c r="FAE23" s="7"/>
      <c r="FAF23" s="7"/>
      <c r="FAG23" s="7"/>
      <c r="FAH23" s="7"/>
      <c r="FAI23" s="7"/>
      <c r="FAJ23" s="7"/>
      <c r="FAK23" s="7"/>
      <c r="FAL23" s="7"/>
      <c r="FAM23" s="7"/>
      <c r="FAN23" s="7"/>
      <c r="FAO23" s="7"/>
      <c r="FAP23" s="7"/>
      <c r="FAQ23" s="7"/>
      <c r="FAR23" s="7"/>
      <c r="FAS23" s="7"/>
      <c r="FAT23" s="7"/>
      <c r="FAU23" s="7"/>
      <c r="FAV23" s="7"/>
      <c r="FAW23" s="7"/>
      <c r="FAX23" s="7"/>
      <c r="FAY23" s="7"/>
      <c r="FAZ23" s="7"/>
      <c r="FBA23" s="7"/>
      <c r="FBB23" s="7"/>
      <c r="FBC23" s="7"/>
      <c r="FBD23" s="7"/>
      <c r="FBE23" s="7"/>
      <c r="FBF23" s="7"/>
      <c r="FBG23" s="7"/>
      <c r="FBH23" s="7"/>
      <c r="FBI23" s="7"/>
      <c r="FBJ23" s="7"/>
      <c r="FBK23" s="7"/>
      <c r="FBL23" s="7"/>
      <c r="FBM23" s="7"/>
      <c r="FBN23" s="7"/>
      <c r="FBO23" s="7"/>
      <c r="FBP23" s="7"/>
      <c r="FBQ23" s="7"/>
      <c r="FBR23" s="7"/>
      <c r="FBS23" s="7"/>
      <c r="FBT23" s="7"/>
      <c r="FBU23" s="7"/>
      <c r="FBV23" s="7"/>
      <c r="FBW23" s="7"/>
      <c r="FBX23" s="7"/>
      <c r="FBY23" s="7"/>
      <c r="FBZ23" s="7"/>
      <c r="FCA23" s="7"/>
      <c r="FCB23" s="7"/>
      <c r="FCC23" s="7"/>
      <c r="FCD23" s="7"/>
      <c r="FCE23" s="7"/>
      <c r="FCF23" s="7"/>
      <c r="FCG23" s="7"/>
      <c r="FCH23" s="7"/>
      <c r="FCI23" s="7"/>
      <c r="FCJ23" s="7"/>
      <c r="FCK23" s="7"/>
      <c r="FCL23" s="7"/>
      <c r="FCM23" s="7"/>
      <c r="FCN23" s="7"/>
      <c r="FCO23" s="7"/>
      <c r="FCP23" s="7"/>
      <c r="FCQ23" s="7"/>
      <c r="FCR23" s="7"/>
      <c r="FCS23" s="7"/>
      <c r="FCT23" s="7"/>
      <c r="FCU23" s="7"/>
      <c r="FCV23" s="7"/>
      <c r="FCW23" s="7"/>
      <c r="FCX23" s="7"/>
      <c r="FCY23" s="7"/>
      <c r="FCZ23" s="7"/>
      <c r="FDA23" s="7"/>
      <c r="FDB23" s="7"/>
      <c r="FDC23" s="7"/>
      <c r="FDD23" s="7"/>
      <c r="FDE23" s="7"/>
      <c r="FDF23" s="7"/>
      <c r="FDG23" s="7"/>
      <c r="FDH23" s="7"/>
      <c r="FDI23" s="7"/>
      <c r="FDJ23" s="7"/>
      <c r="FDK23" s="7"/>
      <c r="FDL23" s="7"/>
      <c r="FDM23" s="7"/>
      <c r="FDN23" s="7"/>
      <c r="FDO23" s="7"/>
      <c r="FDP23" s="7"/>
      <c r="FDQ23" s="7"/>
      <c r="FDR23" s="7"/>
      <c r="FDS23" s="7"/>
      <c r="FDT23" s="7"/>
      <c r="FDU23" s="7"/>
      <c r="FDV23" s="7"/>
      <c r="FDW23" s="7"/>
      <c r="FDX23" s="7"/>
      <c r="FDY23" s="7"/>
      <c r="FDZ23" s="7"/>
      <c r="FEA23" s="7"/>
      <c r="FEB23" s="7"/>
      <c r="FEC23" s="7"/>
      <c r="FED23" s="7"/>
      <c r="FEE23" s="7"/>
      <c r="FEF23" s="7"/>
      <c r="FEG23" s="7"/>
      <c r="FEH23" s="7"/>
      <c r="FEI23" s="7"/>
      <c r="FEJ23" s="7"/>
      <c r="FEK23" s="7"/>
      <c r="FEL23" s="7"/>
      <c r="FEM23" s="7"/>
      <c r="FEN23" s="7"/>
      <c r="FEO23" s="7"/>
      <c r="FEP23" s="7"/>
      <c r="FEQ23" s="7"/>
      <c r="FER23" s="7"/>
      <c r="FES23" s="7"/>
      <c r="FET23" s="7"/>
      <c r="FEU23" s="7"/>
      <c r="FEV23" s="7"/>
      <c r="FEW23" s="7"/>
      <c r="FEX23" s="7"/>
      <c r="FEY23" s="7"/>
      <c r="FEZ23" s="7"/>
      <c r="FFA23" s="7"/>
      <c r="FFB23" s="7"/>
      <c r="FFC23" s="7"/>
      <c r="FFD23" s="7"/>
      <c r="FFE23" s="7"/>
      <c r="FFF23" s="7"/>
      <c r="FFG23" s="7"/>
      <c r="FFH23" s="7"/>
      <c r="FFI23" s="7"/>
      <c r="FFJ23" s="7"/>
      <c r="FFK23" s="7"/>
      <c r="FFL23" s="7"/>
      <c r="FFM23" s="7"/>
      <c r="FFN23" s="7"/>
      <c r="FFO23" s="7"/>
      <c r="FFP23" s="7"/>
      <c r="FFQ23" s="7"/>
      <c r="FFR23" s="7"/>
      <c r="FFS23" s="7"/>
      <c r="FFT23" s="7"/>
      <c r="FFU23" s="7"/>
      <c r="FFV23" s="7"/>
      <c r="FFW23" s="7"/>
      <c r="FFX23" s="7"/>
      <c r="FFY23" s="7"/>
      <c r="FFZ23" s="7"/>
      <c r="FGA23" s="7"/>
      <c r="FGB23" s="7"/>
      <c r="FGC23" s="7"/>
      <c r="FGD23" s="7"/>
      <c r="FGE23" s="7"/>
      <c r="FGF23" s="7"/>
      <c r="FGG23" s="7"/>
      <c r="FGH23" s="7"/>
      <c r="FGI23" s="7"/>
      <c r="FGJ23" s="7"/>
      <c r="FGK23" s="7"/>
      <c r="FGL23" s="7"/>
      <c r="FGM23" s="7"/>
      <c r="FGN23" s="7"/>
      <c r="FGO23" s="7"/>
      <c r="FGP23" s="7"/>
      <c r="FGQ23" s="7"/>
      <c r="FGR23" s="7"/>
      <c r="FGS23" s="7"/>
      <c r="FGT23" s="7"/>
      <c r="FGU23" s="7"/>
      <c r="FGV23" s="7"/>
      <c r="FGW23" s="7"/>
      <c r="FGX23" s="7"/>
      <c r="FGY23" s="7"/>
      <c r="FGZ23" s="7"/>
      <c r="FHA23" s="7"/>
      <c r="FHB23" s="7"/>
      <c r="FHC23" s="7"/>
      <c r="FHD23" s="7"/>
      <c r="FHE23" s="7"/>
      <c r="FHF23" s="7"/>
      <c r="FHG23" s="7"/>
      <c r="FHH23" s="7"/>
      <c r="FHI23" s="7"/>
      <c r="FHJ23" s="7"/>
      <c r="FHK23" s="7"/>
      <c r="FHL23" s="7"/>
      <c r="FHM23" s="7"/>
      <c r="FHN23" s="7"/>
      <c r="FHO23" s="7"/>
      <c r="FHP23" s="7"/>
      <c r="FHQ23" s="7"/>
      <c r="FHR23" s="7"/>
      <c r="FHS23" s="7"/>
      <c r="FHT23" s="7"/>
      <c r="FHU23" s="7"/>
      <c r="FHV23" s="7"/>
      <c r="FHW23" s="7"/>
      <c r="FHX23" s="7"/>
      <c r="FHY23" s="7"/>
      <c r="FHZ23" s="7"/>
      <c r="FIA23" s="7"/>
      <c r="FIB23" s="7"/>
      <c r="FIC23" s="7"/>
      <c r="FID23" s="7"/>
      <c r="FIE23" s="7"/>
      <c r="FIF23" s="7"/>
      <c r="FIG23" s="7"/>
      <c r="FIH23" s="7"/>
      <c r="FII23" s="7"/>
      <c r="FIJ23" s="7"/>
      <c r="FIK23" s="7"/>
      <c r="FIL23" s="7"/>
      <c r="FIM23" s="7"/>
      <c r="FIN23" s="7"/>
      <c r="FIO23" s="7"/>
      <c r="FIP23" s="7"/>
      <c r="FIQ23" s="7"/>
      <c r="FIR23" s="7"/>
      <c r="FIS23" s="7"/>
      <c r="FIT23" s="7"/>
      <c r="FIU23" s="7"/>
      <c r="FIV23" s="7"/>
      <c r="FIW23" s="7"/>
      <c r="FIX23" s="7"/>
      <c r="FIY23" s="7"/>
      <c r="FIZ23" s="7"/>
      <c r="FJA23" s="7"/>
      <c r="FJB23" s="7"/>
      <c r="FJC23" s="7"/>
      <c r="FJD23" s="7"/>
      <c r="FJE23" s="7"/>
      <c r="FJF23" s="7"/>
      <c r="FJG23" s="7"/>
      <c r="FJH23" s="7"/>
      <c r="FJI23" s="7"/>
      <c r="FJJ23" s="7"/>
      <c r="FJK23" s="7"/>
      <c r="FJL23" s="7"/>
      <c r="FJM23" s="7"/>
      <c r="FJN23" s="7"/>
      <c r="FJO23" s="7"/>
      <c r="FJP23" s="7"/>
      <c r="FJQ23" s="7"/>
      <c r="FJR23" s="7"/>
      <c r="FJS23" s="7"/>
      <c r="FJT23" s="7"/>
      <c r="FJU23" s="7"/>
      <c r="FJV23" s="7"/>
      <c r="FJW23" s="7"/>
      <c r="FJX23" s="7"/>
      <c r="FJY23" s="7"/>
      <c r="FJZ23" s="7"/>
      <c r="FKA23" s="7"/>
      <c r="FKB23" s="7"/>
      <c r="FKC23" s="7"/>
      <c r="FKD23" s="7"/>
      <c r="FKE23" s="7"/>
      <c r="FKF23" s="7"/>
      <c r="FKG23" s="7"/>
      <c r="FKH23" s="7"/>
      <c r="FKI23" s="7"/>
      <c r="FKJ23" s="7"/>
      <c r="FKK23" s="7"/>
      <c r="FKL23" s="7"/>
      <c r="FKM23" s="7"/>
      <c r="FKN23" s="7"/>
      <c r="FKO23" s="7"/>
      <c r="FKP23" s="7"/>
      <c r="FKQ23" s="7"/>
      <c r="FKR23" s="7"/>
      <c r="FKS23" s="7"/>
      <c r="FKT23" s="7"/>
      <c r="FKU23" s="7"/>
      <c r="FKV23" s="7"/>
      <c r="FKW23" s="7"/>
      <c r="FKX23" s="7"/>
      <c r="FKY23" s="7"/>
      <c r="FKZ23" s="7"/>
      <c r="FLA23" s="7"/>
      <c r="FLB23" s="7"/>
      <c r="FLC23" s="7"/>
      <c r="FLD23" s="7"/>
      <c r="FLE23" s="7"/>
      <c r="FLF23" s="7"/>
      <c r="FLG23" s="7"/>
      <c r="FLH23" s="7"/>
      <c r="FLI23" s="7"/>
      <c r="FLJ23" s="7"/>
      <c r="FLK23" s="7"/>
      <c r="FLL23" s="7"/>
      <c r="FLM23" s="7"/>
      <c r="FLN23" s="7"/>
      <c r="FLO23" s="7"/>
      <c r="FLP23" s="7"/>
      <c r="FLQ23" s="7"/>
      <c r="FLR23" s="7"/>
      <c r="FLS23" s="7"/>
      <c r="FLT23" s="7"/>
      <c r="FLU23" s="7"/>
      <c r="FLV23" s="7"/>
      <c r="FLW23" s="7"/>
      <c r="FLX23" s="7"/>
      <c r="FLY23" s="7"/>
      <c r="FLZ23" s="7"/>
      <c r="FMA23" s="7"/>
      <c r="FMB23" s="7"/>
      <c r="FMC23" s="7"/>
      <c r="FMD23" s="7"/>
      <c r="FME23" s="7"/>
      <c r="FMF23" s="7"/>
      <c r="FMG23" s="7"/>
      <c r="FMH23" s="7"/>
      <c r="FMI23" s="7"/>
      <c r="FMJ23" s="7"/>
      <c r="FMK23" s="7"/>
      <c r="FML23" s="7"/>
      <c r="FMM23" s="7"/>
      <c r="FMN23" s="7"/>
      <c r="FMO23" s="7"/>
      <c r="FMP23" s="7"/>
      <c r="FMQ23" s="7"/>
      <c r="FMR23" s="7"/>
      <c r="FMS23" s="7"/>
      <c r="FMT23" s="7"/>
      <c r="FMU23" s="7"/>
      <c r="FMV23" s="7"/>
      <c r="FMW23" s="7"/>
      <c r="FMX23" s="7"/>
      <c r="FMY23" s="7"/>
      <c r="FMZ23" s="7"/>
      <c r="FNA23" s="7"/>
      <c r="FNB23" s="7"/>
      <c r="FNC23" s="7"/>
      <c r="FND23" s="7"/>
      <c r="FNE23" s="7"/>
      <c r="FNF23" s="7"/>
      <c r="FNG23" s="7"/>
      <c r="FNH23" s="7"/>
      <c r="FNI23" s="7"/>
      <c r="FNJ23" s="7"/>
      <c r="FNK23" s="7"/>
      <c r="FNL23" s="7"/>
      <c r="FNM23" s="7"/>
      <c r="FNN23" s="7"/>
      <c r="FNO23" s="7"/>
      <c r="FNP23" s="7"/>
      <c r="FNQ23" s="7"/>
      <c r="FNR23" s="7"/>
      <c r="FNS23" s="7"/>
      <c r="FNT23" s="7"/>
      <c r="FNU23" s="7"/>
      <c r="FNV23" s="7"/>
      <c r="FNW23" s="7"/>
      <c r="FNX23" s="7"/>
      <c r="FNY23" s="7"/>
      <c r="FNZ23" s="7"/>
      <c r="FOA23" s="7"/>
      <c r="FOB23" s="7"/>
      <c r="FOC23" s="7"/>
      <c r="FOD23" s="7"/>
      <c r="FOE23" s="7"/>
      <c r="FOF23" s="7"/>
      <c r="FOG23" s="7"/>
      <c r="FOH23" s="7"/>
      <c r="FOI23" s="7"/>
      <c r="FOJ23" s="7"/>
      <c r="FOK23" s="7"/>
      <c r="FOL23" s="7"/>
      <c r="FOM23" s="7"/>
      <c r="FON23" s="7"/>
      <c r="FOO23" s="7"/>
      <c r="FOP23" s="7"/>
      <c r="FOQ23" s="7"/>
      <c r="FOR23" s="7"/>
      <c r="FOS23" s="7"/>
      <c r="FOT23" s="7"/>
      <c r="FOU23" s="7"/>
      <c r="FOV23" s="7"/>
      <c r="FOW23" s="7"/>
      <c r="FOX23" s="7"/>
      <c r="FOY23" s="7"/>
      <c r="FOZ23" s="7"/>
      <c r="FPA23" s="7"/>
      <c r="FPB23" s="7"/>
      <c r="FPC23" s="7"/>
      <c r="FPD23" s="7"/>
      <c r="FPE23" s="7"/>
      <c r="FPF23" s="7"/>
      <c r="FPG23" s="7"/>
      <c r="FPH23" s="7"/>
      <c r="FPI23" s="7"/>
      <c r="FPJ23" s="7"/>
      <c r="FPK23" s="7"/>
      <c r="FPL23" s="7"/>
      <c r="FPM23" s="7"/>
      <c r="FPN23" s="7"/>
      <c r="FPO23" s="7"/>
      <c r="FPP23" s="7"/>
      <c r="FPQ23" s="7"/>
      <c r="FPR23" s="7"/>
      <c r="FPS23" s="7"/>
      <c r="FPT23" s="7"/>
      <c r="FPU23" s="7"/>
      <c r="FPV23" s="7"/>
      <c r="FPW23" s="7"/>
      <c r="FPX23" s="7"/>
      <c r="FPY23" s="7"/>
      <c r="FPZ23" s="7"/>
      <c r="FQA23" s="7"/>
      <c r="FQB23" s="7"/>
      <c r="FQC23" s="7"/>
      <c r="FQD23" s="7"/>
      <c r="FQE23" s="7"/>
      <c r="FQF23" s="7"/>
      <c r="FQG23" s="7"/>
      <c r="FQH23" s="7"/>
      <c r="FQI23" s="7"/>
      <c r="FQJ23" s="7"/>
      <c r="FQK23" s="7"/>
      <c r="FQL23" s="7"/>
      <c r="FQM23" s="7"/>
      <c r="FQN23" s="7"/>
      <c r="FQO23" s="7"/>
      <c r="FQP23" s="7"/>
      <c r="FQQ23" s="7"/>
      <c r="FQR23" s="7"/>
      <c r="FQS23" s="7"/>
      <c r="FQT23" s="7"/>
      <c r="FQU23" s="7"/>
      <c r="FQV23" s="7"/>
      <c r="FQW23" s="7"/>
      <c r="FQX23" s="7"/>
      <c r="FQY23" s="7"/>
      <c r="FQZ23" s="7"/>
      <c r="FRA23" s="7"/>
      <c r="FRB23" s="7"/>
      <c r="FRC23" s="7"/>
      <c r="FRD23" s="7"/>
      <c r="FRE23" s="7"/>
      <c r="FRF23" s="7"/>
      <c r="FRG23" s="7"/>
      <c r="FRH23" s="7"/>
      <c r="FRI23" s="7"/>
      <c r="FRJ23" s="7"/>
      <c r="FRK23" s="7"/>
      <c r="FRL23" s="7"/>
      <c r="FRM23" s="7"/>
      <c r="FRN23" s="7"/>
      <c r="FRO23" s="7"/>
      <c r="FRP23" s="7"/>
      <c r="FRQ23" s="7"/>
      <c r="FRR23" s="7"/>
      <c r="FRS23" s="7"/>
      <c r="FRT23" s="7"/>
      <c r="FRU23" s="7"/>
      <c r="FRV23" s="7"/>
      <c r="FRW23" s="7"/>
      <c r="FRX23" s="7"/>
      <c r="FRY23" s="7"/>
      <c r="FRZ23" s="7"/>
      <c r="FSA23" s="7"/>
      <c r="FSB23" s="7"/>
      <c r="FSC23" s="7"/>
      <c r="FSD23" s="7"/>
      <c r="FSE23" s="7"/>
      <c r="FSF23" s="7"/>
      <c r="FSG23" s="7"/>
      <c r="FSH23" s="7"/>
      <c r="FSI23" s="7"/>
      <c r="FSJ23" s="7"/>
      <c r="FSK23" s="7"/>
      <c r="FSL23" s="7"/>
      <c r="FSM23" s="7"/>
      <c r="FSN23" s="7"/>
      <c r="FSO23" s="7"/>
      <c r="FSP23" s="7"/>
      <c r="FSQ23" s="7"/>
      <c r="FSR23" s="7"/>
      <c r="FSS23" s="7"/>
      <c r="FST23" s="7"/>
      <c r="FSU23" s="7"/>
      <c r="FSV23" s="7"/>
      <c r="FSW23" s="7"/>
      <c r="FSX23" s="7"/>
      <c r="FSY23" s="7"/>
      <c r="FSZ23" s="7"/>
      <c r="FTA23" s="7"/>
      <c r="FTB23" s="7"/>
      <c r="FTC23" s="7"/>
      <c r="FTD23" s="7"/>
      <c r="FTE23" s="7"/>
      <c r="FTF23" s="7"/>
      <c r="FTG23" s="7"/>
      <c r="FTH23" s="7"/>
      <c r="FTI23" s="7"/>
      <c r="FTJ23" s="7"/>
      <c r="FTK23" s="7"/>
      <c r="FTL23" s="7"/>
      <c r="FTM23" s="7"/>
      <c r="FTN23" s="7"/>
      <c r="FTO23" s="7"/>
      <c r="FTP23" s="7"/>
      <c r="FTQ23" s="7"/>
      <c r="FTR23" s="7"/>
      <c r="FTS23" s="7"/>
      <c r="FTT23" s="7"/>
      <c r="FTU23" s="7"/>
      <c r="FTV23" s="7"/>
      <c r="FTW23" s="7"/>
      <c r="FTX23" s="7"/>
      <c r="FTY23" s="7"/>
      <c r="FTZ23" s="7"/>
      <c r="FUA23" s="7"/>
      <c r="FUB23" s="7"/>
      <c r="FUC23" s="7"/>
      <c r="FUD23" s="7"/>
      <c r="FUE23" s="7"/>
      <c r="FUF23" s="7"/>
      <c r="FUG23" s="7"/>
      <c r="FUH23" s="7"/>
      <c r="FUI23" s="7"/>
      <c r="FUJ23" s="7"/>
      <c r="FUK23" s="7"/>
      <c r="FUL23" s="7"/>
      <c r="FUM23" s="7"/>
      <c r="FUN23" s="7"/>
      <c r="FUO23" s="7"/>
      <c r="FUP23" s="7"/>
      <c r="FUQ23" s="7"/>
      <c r="FUR23" s="7"/>
      <c r="FUS23" s="7"/>
      <c r="FUT23" s="7"/>
      <c r="FUU23" s="7"/>
      <c r="FUV23" s="7"/>
      <c r="FUW23" s="7"/>
      <c r="FUX23" s="7"/>
      <c r="FUY23" s="7"/>
      <c r="FUZ23" s="7"/>
      <c r="FVA23" s="7"/>
      <c r="FVB23" s="7"/>
      <c r="FVC23" s="7"/>
      <c r="FVD23" s="7"/>
      <c r="FVE23" s="7"/>
      <c r="FVF23" s="7"/>
      <c r="FVG23" s="7"/>
      <c r="FVH23" s="7"/>
      <c r="FVI23" s="7"/>
      <c r="FVJ23" s="7"/>
      <c r="FVK23" s="7"/>
      <c r="FVL23" s="7"/>
      <c r="FVM23" s="7"/>
      <c r="FVN23" s="7"/>
      <c r="FVO23" s="7"/>
      <c r="FVP23" s="7"/>
      <c r="FVQ23" s="7"/>
      <c r="FVR23" s="7"/>
      <c r="FVS23" s="7"/>
      <c r="FVT23" s="7"/>
      <c r="FVU23" s="7"/>
      <c r="FVV23" s="7"/>
      <c r="FVW23" s="7"/>
      <c r="FVX23" s="7"/>
      <c r="FVY23" s="7"/>
      <c r="FVZ23" s="7"/>
      <c r="FWA23" s="7"/>
      <c r="FWB23" s="7"/>
      <c r="FWC23" s="7"/>
      <c r="FWD23" s="7"/>
      <c r="FWE23" s="7"/>
      <c r="FWF23" s="7"/>
      <c r="FWG23" s="7"/>
      <c r="FWH23" s="7"/>
      <c r="FWI23" s="7"/>
      <c r="FWJ23" s="7"/>
      <c r="FWK23" s="7"/>
      <c r="FWL23" s="7"/>
      <c r="FWM23" s="7"/>
      <c r="FWN23" s="7"/>
      <c r="FWO23" s="7"/>
      <c r="FWP23" s="7"/>
      <c r="FWQ23" s="7"/>
      <c r="FWR23" s="7"/>
      <c r="FWS23" s="7"/>
      <c r="FWT23" s="7"/>
      <c r="FWU23" s="7"/>
      <c r="FWV23" s="7"/>
      <c r="FWW23" s="7"/>
      <c r="FWX23" s="7"/>
      <c r="FWY23" s="7"/>
      <c r="FWZ23" s="7"/>
      <c r="FXA23" s="7"/>
      <c r="FXB23" s="7"/>
      <c r="FXC23" s="7"/>
      <c r="FXD23" s="7"/>
      <c r="FXE23" s="7"/>
      <c r="FXF23" s="7"/>
      <c r="FXG23" s="7"/>
      <c r="FXH23" s="7"/>
      <c r="FXI23" s="7"/>
      <c r="FXJ23" s="7"/>
      <c r="FXK23" s="7"/>
      <c r="FXL23" s="7"/>
      <c r="FXM23" s="7"/>
      <c r="FXN23" s="7"/>
      <c r="FXO23" s="7"/>
      <c r="FXP23" s="7"/>
      <c r="FXQ23" s="7"/>
      <c r="FXR23" s="7"/>
      <c r="FXS23" s="7"/>
      <c r="FXT23" s="7"/>
      <c r="FXU23" s="7"/>
      <c r="FXV23" s="7"/>
      <c r="FXW23" s="7"/>
      <c r="FXX23" s="7"/>
      <c r="FXY23" s="7"/>
      <c r="FXZ23" s="7"/>
      <c r="FYA23" s="7"/>
      <c r="FYB23" s="7"/>
      <c r="FYC23" s="7"/>
      <c r="FYD23" s="7"/>
      <c r="FYE23" s="7"/>
      <c r="FYF23" s="7"/>
      <c r="FYG23" s="7"/>
      <c r="FYH23" s="7"/>
      <c r="FYI23" s="7"/>
      <c r="FYJ23" s="7"/>
      <c r="FYK23" s="7"/>
      <c r="FYL23" s="7"/>
      <c r="FYM23" s="7"/>
      <c r="FYN23" s="7"/>
      <c r="FYO23" s="7"/>
      <c r="FYP23" s="7"/>
      <c r="FYQ23" s="7"/>
      <c r="FYR23" s="7"/>
      <c r="FYS23" s="7"/>
      <c r="FYT23" s="7"/>
      <c r="FYU23" s="7"/>
      <c r="FYV23" s="7"/>
      <c r="FYW23" s="7"/>
      <c r="FYX23" s="7"/>
      <c r="FYY23" s="7"/>
      <c r="FYZ23" s="7"/>
      <c r="FZA23" s="7"/>
      <c r="FZB23" s="7"/>
      <c r="FZC23" s="7"/>
      <c r="FZD23" s="7"/>
      <c r="FZE23" s="7"/>
      <c r="FZF23" s="7"/>
      <c r="FZG23" s="7"/>
      <c r="FZH23" s="7"/>
      <c r="FZI23" s="7"/>
      <c r="FZJ23" s="7"/>
      <c r="FZK23" s="7"/>
      <c r="FZL23" s="7"/>
      <c r="FZM23" s="7"/>
      <c r="FZN23" s="7"/>
      <c r="FZO23" s="7"/>
      <c r="FZP23" s="7"/>
      <c r="FZQ23" s="7"/>
      <c r="FZR23" s="7"/>
      <c r="FZS23" s="7"/>
      <c r="FZT23" s="7"/>
      <c r="FZU23" s="7"/>
      <c r="FZV23" s="7"/>
      <c r="FZW23" s="7"/>
      <c r="FZX23" s="7"/>
      <c r="FZY23" s="7"/>
      <c r="FZZ23" s="7"/>
      <c r="GAA23" s="7"/>
      <c r="GAB23" s="7"/>
      <c r="GAC23" s="7"/>
      <c r="GAD23" s="7"/>
      <c r="GAE23" s="7"/>
      <c r="GAF23" s="7"/>
      <c r="GAG23" s="7"/>
      <c r="GAH23" s="7"/>
      <c r="GAI23" s="7"/>
      <c r="GAJ23" s="7"/>
      <c r="GAK23" s="7"/>
      <c r="GAL23" s="7"/>
      <c r="GAM23" s="7"/>
      <c r="GAN23" s="7"/>
      <c r="GAO23" s="7"/>
      <c r="GAP23" s="7"/>
      <c r="GAQ23" s="7"/>
      <c r="GAR23" s="7"/>
      <c r="GAS23" s="7"/>
      <c r="GAT23" s="7"/>
      <c r="GAU23" s="7"/>
      <c r="GAV23" s="7"/>
      <c r="GAW23" s="7"/>
      <c r="GAX23" s="7"/>
      <c r="GAY23" s="7"/>
      <c r="GAZ23" s="7"/>
      <c r="GBA23" s="7"/>
      <c r="GBB23" s="7"/>
      <c r="GBC23" s="7"/>
      <c r="GBD23" s="7"/>
      <c r="GBE23" s="7"/>
      <c r="GBF23" s="7"/>
      <c r="GBG23" s="7"/>
      <c r="GBH23" s="7"/>
      <c r="GBI23" s="7"/>
      <c r="GBJ23" s="7"/>
      <c r="GBK23" s="7"/>
      <c r="GBL23" s="7"/>
      <c r="GBM23" s="7"/>
      <c r="GBN23" s="7"/>
      <c r="GBO23" s="7"/>
      <c r="GBP23" s="7"/>
      <c r="GBQ23" s="7"/>
      <c r="GBR23" s="7"/>
      <c r="GBS23" s="7"/>
      <c r="GBT23" s="7"/>
      <c r="GBU23" s="7"/>
      <c r="GBV23" s="7"/>
      <c r="GBW23" s="7"/>
      <c r="GBX23" s="7"/>
      <c r="GBY23" s="7"/>
      <c r="GBZ23" s="7"/>
      <c r="GCA23" s="7"/>
      <c r="GCB23" s="7"/>
      <c r="GCC23" s="7"/>
      <c r="GCD23" s="7"/>
      <c r="GCE23" s="7"/>
      <c r="GCF23" s="7"/>
      <c r="GCG23" s="7"/>
      <c r="GCH23" s="7"/>
      <c r="GCI23" s="7"/>
      <c r="GCJ23" s="7"/>
      <c r="GCK23" s="7"/>
      <c r="GCL23" s="7"/>
      <c r="GCM23" s="7"/>
      <c r="GCN23" s="7"/>
      <c r="GCO23" s="7"/>
      <c r="GCP23" s="7"/>
      <c r="GCQ23" s="7"/>
      <c r="GCR23" s="7"/>
      <c r="GCS23" s="7"/>
      <c r="GCT23" s="7"/>
      <c r="GCU23" s="7"/>
      <c r="GCV23" s="7"/>
      <c r="GCW23" s="7"/>
      <c r="GCX23" s="7"/>
      <c r="GCY23" s="7"/>
      <c r="GCZ23" s="7"/>
      <c r="GDA23" s="7"/>
      <c r="GDB23" s="7"/>
      <c r="GDC23" s="7"/>
      <c r="GDD23" s="7"/>
      <c r="GDE23" s="7"/>
      <c r="GDF23" s="7"/>
      <c r="GDG23" s="7"/>
      <c r="GDH23" s="7"/>
      <c r="GDI23" s="7"/>
      <c r="GDJ23" s="7"/>
      <c r="GDK23" s="7"/>
      <c r="GDL23" s="7"/>
      <c r="GDM23" s="7"/>
      <c r="GDN23" s="7"/>
      <c r="GDO23" s="7"/>
      <c r="GDP23" s="7"/>
      <c r="GDQ23" s="7"/>
      <c r="GDR23" s="7"/>
      <c r="GDS23" s="7"/>
      <c r="GDT23" s="7"/>
      <c r="GDU23" s="7"/>
      <c r="GDV23" s="7"/>
      <c r="GDW23" s="7"/>
      <c r="GDX23" s="7"/>
      <c r="GDY23" s="7"/>
      <c r="GDZ23" s="7"/>
      <c r="GEA23" s="7"/>
      <c r="GEB23" s="7"/>
      <c r="GEC23" s="7"/>
      <c r="GED23" s="7"/>
      <c r="GEE23" s="7"/>
      <c r="GEF23" s="7"/>
      <c r="GEG23" s="7"/>
      <c r="GEH23" s="7"/>
      <c r="GEI23" s="7"/>
      <c r="GEJ23" s="7"/>
      <c r="GEK23" s="7"/>
      <c r="GEL23" s="7"/>
      <c r="GEM23" s="7"/>
      <c r="GEN23" s="7"/>
      <c r="GEO23" s="7"/>
      <c r="GEP23" s="7"/>
      <c r="GEQ23" s="7"/>
      <c r="GER23" s="7"/>
      <c r="GES23" s="7"/>
      <c r="GET23" s="7"/>
      <c r="GEU23" s="7"/>
      <c r="GEV23" s="7"/>
      <c r="GEW23" s="7"/>
      <c r="GEX23" s="7"/>
      <c r="GEY23" s="7"/>
      <c r="GEZ23" s="7"/>
      <c r="GFA23" s="7"/>
      <c r="GFB23" s="7"/>
      <c r="GFC23" s="7"/>
      <c r="GFD23" s="7"/>
      <c r="GFE23" s="7"/>
      <c r="GFF23" s="7"/>
      <c r="GFG23" s="7"/>
      <c r="GFH23" s="7"/>
      <c r="GFI23" s="7"/>
      <c r="GFJ23" s="7"/>
      <c r="GFK23" s="7"/>
      <c r="GFL23" s="7"/>
      <c r="GFM23" s="7"/>
      <c r="GFN23" s="7"/>
      <c r="GFO23" s="7"/>
      <c r="GFP23" s="7"/>
      <c r="GFQ23" s="7"/>
      <c r="GFR23" s="7"/>
      <c r="GFS23" s="7"/>
      <c r="GFT23" s="7"/>
      <c r="GFU23" s="7"/>
      <c r="GFV23" s="7"/>
      <c r="GFW23" s="7"/>
      <c r="GFX23" s="7"/>
      <c r="GFY23" s="7"/>
      <c r="GFZ23" s="7"/>
      <c r="GGA23" s="7"/>
      <c r="GGB23" s="7"/>
      <c r="GGC23" s="7"/>
      <c r="GGD23" s="7"/>
      <c r="GGE23" s="7"/>
      <c r="GGF23" s="7"/>
      <c r="GGG23" s="7"/>
      <c r="GGH23" s="7"/>
      <c r="GGI23" s="7"/>
      <c r="GGJ23" s="7"/>
      <c r="GGK23" s="7"/>
      <c r="GGL23" s="7"/>
      <c r="GGM23" s="7"/>
      <c r="GGN23" s="7"/>
      <c r="GGO23" s="7"/>
      <c r="GGP23" s="7"/>
      <c r="GGQ23" s="7"/>
      <c r="GGR23" s="7"/>
      <c r="GGS23" s="7"/>
      <c r="GGT23" s="7"/>
      <c r="GGU23" s="7"/>
      <c r="GGV23" s="7"/>
      <c r="GGW23" s="7"/>
      <c r="GGX23" s="7"/>
      <c r="GGY23" s="7"/>
      <c r="GGZ23" s="7"/>
      <c r="GHA23" s="7"/>
      <c r="GHB23" s="7"/>
      <c r="GHC23" s="7"/>
      <c r="GHD23" s="7"/>
      <c r="GHE23" s="7"/>
      <c r="GHF23" s="7"/>
      <c r="GHG23" s="7"/>
      <c r="GHH23" s="7"/>
      <c r="GHI23" s="7"/>
      <c r="GHJ23" s="7"/>
      <c r="GHK23" s="7"/>
      <c r="GHL23" s="7"/>
      <c r="GHM23" s="7"/>
      <c r="GHN23" s="7"/>
      <c r="GHO23" s="7"/>
      <c r="GHP23" s="7"/>
      <c r="GHQ23" s="7"/>
      <c r="GHR23" s="7"/>
      <c r="GHS23" s="7"/>
      <c r="GHT23" s="7"/>
      <c r="GHU23" s="7"/>
      <c r="GHV23" s="7"/>
      <c r="GHW23" s="7"/>
      <c r="GHX23" s="7"/>
      <c r="GHY23" s="7"/>
      <c r="GHZ23" s="7"/>
      <c r="GIA23" s="7"/>
      <c r="GIB23" s="7"/>
      <c r="GIC23" s="7"/>
      <c r="GID23" s="7"/>
      <c r="GIE23" s="7"/>
      <c r="GIF23" s="7"/>
      <c r="GIG23" s="7"/>
      <c r="GIH23" s="7"/>
      <c r="GII23" s="7"/>
      <c r="GIJ23" s="7"/>
      <c r="GIK23" s="7"/>
      <c r="GIL23" s="7"/>
      <c r="GIM23" s="7"/>
      <c r="GIN23" s="7"/>
      <c r="GIO23" s="7"/>
      <c r="GIP23" s="7"/>
      <c r="GIQ23" s="7"/>
      <c r="GIR23" s="7"/>
      <c r="GIS23" s="7"/>
      <c r="GIT23" s="7"/>
      <c r="GIU23" s="7"/>
      <c r="GIV23" s="7"/>
      <c r="GIW23" s="7"/>
      <c r="GIX23" s="7"/>
      <c r="GIY23" s="7"/>
      <c r="GIZ23" s="7"/>
      <c r="GJA23" s="7"/>
      <c r="GJB23" s="7"/>
      <c r="GJC23" s="7"/>
      <c r="GJD23" s="7"/>
      <c r="GJE23" s="7"/>
      <c r="GJF23" s="7"/>
      <c r="GJG23" s="7"/>
      <c r="GJH23" s="7"/>
      <c r="GJI23" s="7"/>
      <c r="GJJ23" s="7"/>
      <c r="GJK23" s="7"/>
      <c r="GJL23" s="7"/>
      <c r="GJM23" s="7"/>
      <c r="GJN23" s="7"/>
      <c r="GJO23" s="7"/>
      <c r="GJP23" s="7"/>
      <c r="GJQ23" s="7"/>
      <c r="GJR23" s="7"/>
      <c r="GJS23" s="7"/>
      <c r="GJT23" s="7"/>
      <c r="GJU23" s="7"/>
      <c r="GJV23" s="7"/>
      <c r="GJW23" s="7"/>
      <c r="GJX23" s="7"/>
      <c r="GJY23" s="7"/>
      <c r="GJZ23" s="7"/>
      <c r="GKA23" s="7"/>
      <c r="GKB23" s="7"/>
      <c r="GKC23" s="7"/>
      <c r="GKD23" s="7"/>
      <c r="GKE23" s="7"/>
      <c r="GKF23" s="7"/>
      <c r="GKG23" s="7"/>
      <c r="GKH23" s="7"/>
      <c r="GKI23" s="7"/>
      <c r="GKJ23" s="7"/>
      <c r="GKK23" s="7"/>
      <c r="GKL23" s="7"/>
      <c r="GKM23" s="7"/>
      <c r="GKN23" s="7"/>
      <c r="GKO23" s="7"/>
      <c r="GKP23" s="7"/>
      <c r="GKQ23" s="7"/>
      <c r="GKR23" s="7"/>
      <c r="GKS23" s="7"/>
      <c r="GKT23" s="7"/>
      <c r="GKU23" s="7"/>
      <c r="GKV23" s="7"/>
      <c r="GKW23" s="7"/>
      <c r="GKX23" s="7"/>
      <c r="GKY23" s="7"/>
      <c r="GKZ23" s="7"/>
      <c r="GLA23" s="7"/>
      <c r="GLB23" s="7"/>
      <c r="GLC23" s="7"/>
      <c r="GLD23" s="7"/>
      <c r="GLE23" s="7"/>
      <c r="GLF23" s="7"/>
      <c r="GLG23" s="7"/>
      <c r="GLH23" s="7"/>
      <c r="GLI23" s="7"/>
      <c r="GLJ23" s="7"/>
      <c r="GLK23" s="7"/>
      <c r="GLL23" s="7"/>
      <c r="GLM23" s="7"/>
      <c r="GLN23" s="7"/>
      <c r="GLO23" s="7"/>
      <c r="GLP23" s="7"/>
      <c r="GLQ23" s="7"/>
      <c r="GLR23" s="7"/>
      <c r="GLS23" s="7"/>
      <c r="GLT23" s="7"/>
      <c r="GLU23" s="7"/>
      <c r="GLV23" s="7"/>
      <c r="GLW23" s="7"/>
      <c r="GLX23" s="7"/>
      <c r="GLY23" s="7"/>
      <c r="GLZ23" s="7"/>
      <c r="GMA23" s="7"/>
      <c r="GMB23" s="7"/>
      <c r="GMC23" s="7"/>
      <c r="GMD23" s="7"/>
      <c r="GME23" s="7"/>
      <c r="GMF23" s="7"/>
      <c r="GMG23" s="7"/>
      <c r="GMH23" s="7"/>
      <c r="GMI23" s="7"/>
      <c r="GMJ23" s="7"/>
      <c r="GMK23" s="7"/>
      <c r="GML23" s="7"/>
      <c r="GMM23" s="7"/>
      <c r="GMN23" s="7"/>
      <c r="GMO23" s="7"/>
      <c r="GMP23" s="7"/>
      <c r="GMQ23" s="7"/>
      <c r="GMR23" s="7"/>
      <c r="GMS23" s="7"/>
      <c r="GMT23" s="7"/>
      <c r="GMU23" s="7"/>
      <c r="GMV23" s="7"/>
      <c r="GMW23" s="7"/>
      <c r="GMX23" s="7"/>
      <c r="GMY23" s="7"/>
      <c r="GMZ23" s="7"/>
      <c r="GNA23" s="7"/>
      <c r="GNB23" s="7"/>
      <c r="GNC23" s="7"/>
      <c r="GND23" s="7"/>
      <c r="GNE23" s="7"/>
      <c r="GNF23" s="7"/>
      <c r="GNG23" s="7"/>
      <c r="GNH23" s="7"/>
      <c r="GNI23" s="7"/>
      <c r="GNJ23" s="7"/>
      <c r="GNK23" s="7"/>
      <c r="GNL23" s="7"/>
      <c r="GNM23" s="7"/>
      <c r="GNN23" s="7"/>
      <c r="GNO23" s="7"/>
      <c r="GNP23" s="7"/>
      <c r="GNQ23" s="7"/>
      <c r="GNR23" s="7"/>
      <c r="GNS23" s="7"/>
      <c r="GNT23" s="7"/>
      <c r="GNU23" s="7"/>
      <c r="GNV23" s="7"/>
      <c r="GNW23" s="7"/>
      <c r="GNX23" s="7"/>
      <c r="GNY23" s="7"/>
      <c r="GNZ23" s="7"/>
      <c r="GOA23" s="7"/>
      <c r="GOB23" s="7"/>
      <c r="GOC23" s="7"/>
      <c r="GOD23" s="7"/>
      <c r="GOE23" s="7"/>
      <c r="GOF23" s="7"/>
      <c r="GOG23" s="7"/>
      <c r="GOH23" s="7"/>
      <c r="GOI23" s="7"/>
      <c r="GOJ23" s="7"/>
      <c r="GOK23" s="7"/>
      <c r="GOL23" s="7"/>
      <c r="GOM23" s="7"/>
      <c r="GON23" s="7"/>
      <c r="GOO23" s="7"/>
      <c r="GOP23" s="7"/>
      <c r="GOQ23" s="7"/>
      <c r="GOR23" s="7"/>
      <c r="GOS23" s="7"/>
      <c r="GOT23" s="7"/>
      <c r="GOU23" s="7"/>
      <c r="GOV23" s="7"/>
      <c r="GOW23" s="7"/>
      <c r="GOX23" s="7"/>
      <c r="GOY23" s="7"/>
      <c r="GOZ23" s="7"/>
      <c r="GPA23" s="7"/>
      <c r="GPB23" s="7"/>
      <c r="GPC23" s="7"/>
      <c r="GPD23" s="7"/>
      <c r="GPE23" s="7"/>
      <c r="GPF23" s="7"/>
      <c r="GPG23" s="7"/>
      <c r="GPH23" s="7"/>
      <c r="GPI23" s="7"/>
      <c r="GPJ23" s="7"/>
      <c r="GPK23" s="7"/>
      <c r="GPL23" s="7"/>
      <c r="GPM23" s="7"/>
      <c r="GPN23" s="7"/>
      <c r="GPO23" s="7"/>
      <c r="GPP23" s="7"/>
      <c r="GPQ23" s="7"/>
      <c r="GPR23" s="7"/>
      <c r="GPS23" s="7"/>
      <c r="GPT23" s="7"/>
      <c r="GPU23" s="7"/>
      <c r="GPV23" s="7"/>
      <c r="GPW23" s="7"/>
      <c r="GPX23" s="7"/>
      <c r="GPY23" s="7"/>
      <c r="GPZ23" s="7"/>
      <c r="GQA23" s="7"/>
      <c r="GQB23" s="7"/>
      <c r="GQC23" s="7"/>
      <c r="GQD23" s="7"/>
      <c r="GQE23" s="7"/>
      <c r="GQF23" s="7"/>
      <c r="GQG23" s="7"/>
      <c r="GQH23" s="7"/>
      <c r="GQI23" s="7"/>
      <c r="GQJ23" s="7"/>
      <c r="GQK23" s="7"/>
      <c r="GQL23" s="7"/>
      <c r="GQM23" s="7"/>
      <c r="GQN23" s="7"/>
      <c r="GQO23" s="7"/>
      <c r="GQP23" s="7"/>
      <c r="GQQ23" s="7"/>
      <c r="GQR23" s="7"/>
      <c r="GQS23" s="7"/>
      <c r="GQT23" s="7"/>
      <c r="GQU23" s="7"/>
      <c r="GQV23" s="7"/>
      <c r="GQW23" s="7"/>
      <c r="GQX23" s="7"/>
      <c r="GQY23" s="7"/>
      <c r="GQZ23" s="7"/>
      <c r="GRA23" s="7"/>
      <c r="GRB23" s="7"/>
      <c r="GRC23" s="7"/>
      <c r="GRD23" s="7"/>
      <c r="GRE23" s="7"/>
      <c r="GRF23" s="7"/>
      <c r="GRG23" s="7"/>
      <c r="GRH23" s="7"/>
      <c r="GRI23" s="7"/>
      <c r="GRJ23" s="7"/>
      <c r="GRK23" s="7"/>
      <c r="GRL23" s="7"/>
      <c r="GRM23" s="7"/>
      <c r="GRN23" s="7"/>
      <c r="GRO23" s="7"/>
      <c r="GRP23" s="7"/>
      <c r="GRQ23" s="7"/>
      <c r="GRR23" s="7"/>
      <c r="GRS23" s="7"/>
      <c r="GRT23" s="7"/>
      <c r="GRU23" s="7"/>
      <c r="GRV23" s="7"/>
      <c r="GRW23" s="7"/>
      <c r="GRX23" s="7"/>
      <c r="GRY23" s="7"/>
      <c r="GRZ23" s="7"/>
      <c r="GSA23" s="7"/>
      <c r="GSB23" s="7"/>
      <c r="GSC23" s="7"/>
      <c r="GSD23" s="7"/>
      <c r="GSE23" s="7"/>
      <c r="GSF23" s="7"/>
      <c r="GSG23" s="7"/>
      <c r="GSH23" s="7"/>
      <c r="GSI23" s="7"/>
      <c r="GSJ23" s="7"/>
      <c r="GSK23" s="7"/>
      <c r="GSL23" s="7"/>
      <c r="GSM23" s="7"/>
      <c r="GSN23" s="7"/>
      <c r="GSO23" s="7"/>
      <c r="GSP23" s="7"/>
      <c r="GSQ23" s="7"/>
      <c r="GSR23" s="7"/>
      <c r="GSS23" s="7"/>
      <c r="GST23" s="7"/>
      <c r="GSU23" s="7"/>
      <c r="GSV23" s="7"/>
      <c r="GSW23" s="7"/>
      <c r="GSX23" s="7"/>
      <c r="GSY23" s="7"/>
      <c r="GSZ23" s="7"/>
      <c r="GTA23" s="7"/>
      <c r="GTB23" s="7"/>
      <c r="GTC23" s="7"/>
      <c r="GTD23" s="7"/>
      <c r="GTE23" s="7"/>
      <c r="GTF23" s="7"/>
      <c r="GTG23" s="7"/>
      <c r="GTH23" s="7"/>
      <c r="GTI23" s="7"/>
      <c r="GTJ23" s="7"/>
      <c r="GTK23" s="7"/>
      <c r="GTL23" s="7"/>
      <c r="GTM23" s="7"/>
      <c r="GTN23" s="7"/>
      <c r="GTO23" s="7"/>
      <c r="GTP23" s="7"/>
      <c r="GTQ23" s="7"/>
      <c r="GTR23" s="7"/>
      <c r="GTS23" s="7"/>
      <c r="GTT23" s="7"/>
      <c r="GTU23" s="7"/>
      <c r="GTV23" s="7"/>
      <c r="GTW23" s="7"/>
      <c r="GTX23" s="7"/>
      <c r="GTY23" s="7"/>
      <c r="GTZ23" s="7"/>
      <c r="GUA23" s="7"/>
      <c r="GUB23" s="7"/>
      <c r="GUC23" s="7"/>
      <c r="GUD23" s="7"/>
      <c r="GUE23" s="7"/>
      <c r="GUF23" s="7"/>
      <c r="GUG23" s="7"/>
      <c r="GUH23" s="7"/>
      <c r="GUI23" s="7"/>
      <c r="GUJ23" s="7"/>
      <c r="GUK23" s="7"/>
      <c r="GUL23" s="7"/>
      <c r="GUM23" s="7"/>
      <c r="GUN23" s="7"/>
      <c r="GUO23" s="7"/>
      <c r="GUP23" s="7"/>
      <c r="GUQ23" s="7"/>
      <c r="GUR23" s="7"/>
      <c r="GUS23" s="7"/>
      <c r="GUT23" s="7"/>
      <c r="GUU23" s="7"/>
      <c r="GUV23" s="7"/>
      <c r="GUW23" s="7"/>
      <c r="GUX23" s="7"/>
      <c r="GUY23" s="7"/>
      <c r="GUZ23" s="7"/>
      <c r="GVA23" s="7"/>
      <c r="GVB23" s="7"/>
      <c r="GVC23" s="7"/>
      <c r="GVD23" s="7"/>
      <c r="GVE23" s="7"/>
      <c r="GVF23" s="7"/>
      <c r="GVG23" s="7"/>
      <c r="GVH23" s="7"/>
      <c r="GVI23" s="7"/>
      <c r="GVJ23" s="7"/>
      <c r="GVK23" s="7"/>
      <c r="GVL23" s="7"/>
      <c r="GVM23" s="7"/>
      <c r="GVN23" s="7"/>
      <c r="GVO23" s="7"/>
      <c r="GVP23" s="7"/>
      <c r="GVQ23" s="7"/>
      <c r="GVR23" s="7"/>
      <c r="GVS23" s="7"/>
      <c r="GVT23" s="7"/>
      <c r="GVU23" s="7"/>
      <c r="GVV23" s="7"/>
      <c r="GVW23" s="7"/>
      <c r="GVX23" s="7"/>
      <c r="GVY23" s="7"/>
      <c r="GVZ23" s="7"/>
      <c r="GWA23" s="7"/>
      <c r="GWB23" s="7"/>
      <c r="GWC23" s="7"/>
      <c r="GWD23" s="7"/>
      <c r="GWE23" s="7"/>
      <c r="GWF23" s="7"/>
      <c r="GWG23" s="7"/>
      <c r="GWH23" s="7"/>
      <c r="GWI23" s="7"/>
      <c r="GWJ23" s="7"/>
      <c r="GWK23" s="7"/>
      <c r="GWL23" s="7"/>
      <c r="GWM23" s="7"/>
      <c r="GWN23" s="7"/>
      <c r="GWO23" s="7"/>
      <c r="GWP23" s="7"/>
      <c r="GWQ23" s="7"/>
      <c r="GWR23" s="7"/>
      <c r="GWS23" s="7"/>
      <c r="GWT23" s="7"/>
      <c r="GWU23" s="7"/>
      <c r="GWV23" s="7"/>
      <c r="GWW23" s="7"/>
      <c r="GWX23" s="7"/>
      <c r="GWY23" s="7"/>
      <c r="GWZ23" s="7"/>
      <c r="GXA23" s="7"/>
      <c r="GXB23" s="7"/>
      <c r="GXC23" s="7"/>
      <c r="GXD23" s="7"/>
      <c r="GXE23" s="7"/>
      <c r="GXF23" s="7"/>
      <c r="GXG23" s="7"/>
      <c r="GXH23" s="7"/>
      <c r="GXI23" s="7"/>
      <c r="GXJ23" s="7"/>
      <c r="GXK23" s="7"/>
      <c r="GXL23" s="7"/>
      <c r="GXM23" s="7"/>
      <c r="GXN23" s="7"/>
      <c r="GXO23" s="7"/>
      <c r="GXP23" s="7"/>
      <c r="GXQ23" s="7"/>
      <c r="GXR23" s="7"/>
      <c r="GXS23" s="7"/>
      <c r="GXT23" s="7"/>
      <c r="GXU23" s="7"/>
      <c r="GXV23" s="7"/>
      <c r="GXW23" s="7"/>
      <c r="GXX23" s="7"/>
      <c r="GXY23" s="7"/>
      <c r="GXZ23" s="7"/>
      <c r="GYA23" s="7"/>
      <c r="GYB23" s="7"/>
      <c r="GYC23" s="7"/>
      <c r="GYD23" s="7"/>
      <c r="GYE23" s="7"/>
      <c r="GYF23" s="7"/>
      <c r="GYG23" s="7"/>
      <c r="GYH23" s="7"/>
      <c r="GYI23" s="7"/>
      <c r="GYJ23" s="7"/>
      <c r="GYK23" s="7"/>
      <c r="GYL23" s="7"/>
      <c r="GYM23" s="7"/>
      <c r="GYN23" s="7"/>
      <c r="GYO23" s="7"/>
      <c r="GYP23" s="7"/>
      <c r="GYQ23" s="7"/>
      <c r="GYR23" s="7"/>
      <c r="GYS23" s="7"/>
      <c r="GYT23" s="7"/>
      <c r="GYU23" s="7"/>
      <c r="GYV23" s="7"/>
      <c r="GYW23" s="7"/>
      <c r="GYX23" s="7"/>
      <c r="GYY23" s="7"/>
      <c r="GYZ23" s="7"/>
      <c r="GZA23" s="7"/>
      <c r="GZB23" s="7"/>
      <c r="GZC23" s="7"/>
      <c r="GZD23" s="7"/>
      <c r="GZE23" s="7"/>
      <c r="GZF23" s="7"/>
      <c r="GZG23" s="7"/>
      <c r="GZH23" s="7"/>
      <c r="GZI23" s="7"/>
      <c r="GZJ23" s="7"/>
      <c r="GZK23" s="7"/>
      <c r="GZL23" s="7"/>
      <c r="GZM23" s="7"/>
      <c r="GZN23" s="7"/>
      <c r="GZO23" s="7"/>
      <c r="GZP23" s="7"/>
      <c r="GZQ23" s="7"/>
      <c r="GZR23" s="7"/>
      <c r="GZS23" s="7"/>
      <c r="GZT23" s="7"/>
      <c r="GZU23" s="7"/>
      <c r="GZV23" s="7"/>
      <c r="GZW23" s="7"/>
      <c r="GZX23" s="7"/>
      <c r="GZY23" s="7"/>
      <c r="GZZ23" s="7"/>
      <c r="HAA23" s="7"/>
      <c r="HAB23" s="7"/>
      <c r="HAC23" s="7"/>
      <c r="HAD23" s="7"/>
      <c r="HAE23" s="7"/>
      <c r="HAF23" s="7"/>
      <c r="HAG23" s="7"/>
      <c r="HAH23" s="7"/>
      <c r="HAI23" s="7"/>
      <c r="HAJ23" s="7"/>
      <c r="HAK23" s="7"/>
      <c r="HAL23" s="7"/>
      <c r="HAM23" s="7"/>
      <c r="HAN23" s="7"/>
      <c r="HAO23" s="7"/>
      <c r="HAP23" s="7"/>
      <c r="HAQ23" s="7"/>
      <c r="HAR23" s="7"/>
      <c r="HAS23" s="7"/>
      <c r="HAT23" s="7"/>
      <c r="HAU23" s="7"/>
      <c r="HAV23" s="7"/>
      <c r="HAW23" s="7"/>
      <c r="HAX23" s="7"/>
      <c r="HAY23" s="7"/>
      <c r="HAZ23" s="7"/>
      <c r="HBA23" s="7"/>
      <c r="HBB23" s="7"/>
      <c r="HBC23" s="7"/>
      <c r="HBD23" s="7"/>
      <c r="HBE23" s="7"/>
      <c r="HBF23" s="7"/>
      <c r="HBG23" s="7"/>
      <c r="HBH23" s="7"/>
      <c r="HBI23" s="7"/>
      <c r="HBJ23" s="7"/>
      <c r="HBK23" s="7"/>
      <c r="HBL23" s="7"/>
      <c r="HBM23" s="7"/>
      <c r="HBN23" s="7"/>
      <c r="HBO23" s="7"/>
      <c r="HBP23" s="7"/>
      <c r="HBQ23" s="7"/>
      <c r="HBR23" s="7"/>
      <c r="HBS23" s="7"/>
      <c r="HBT23" s="7"/>
      <c r="HBU23" s="7"/>
      <c r="HBV23" s="7"/>
      <c r="HBW23" s="7"/>
      <c r="HBX23" s="7"/>
      <c r="HBY23" s="7"/>
      <c r="HBZ23" s="7"/>
      <c r="HCA23" s="7"/>
      <c r="HCB23" s="7"/>
      <c r="HCC23" s="7"/>
      <c r="HCD23" s="7"/>
      <c r="HCE23" s="7"/>
      <c r="HCF23" s="7"/>
      <c r="HCG23" s="7"/>
      <c r="HCH23" s="7"/>
      <c r="HCI23" s="7"/>
      <c r="HCJ23" s="7"/>
      <c r="HCK23" s="7"/>
      <c r="HCL23" s="7"/>
      <c r="HCM23" s="7"/>
      <c r="HCN23" s="7"/>
      <c r="HCO23" s="7"/>
      <c r="HCP23" s="7"/>
      <c r="HCQ23" s="7"/>
      <c r="HCR23" s="7"/>
      <c r="HCS23" s="7"/>
      <c r="HCT23" s="7"/>
      <c r="HCU23" s="7"/>
      <c r="HCV23" s="7"/>
      <c r="HCW23" s="7"/>
      <c r="HCX23" s="7"/>
      <c r="HCY23" s="7"/>
      <c r="HCZ23" s="7"/>
      <c r="HDA23" s="7"/>
      <c r="HDB23" s="7"/>
      <c r="HDC23" s="7"/>
      <c r="HDD23" s="7"/>
      <c r="HDE23" s="7"/>
      <c r="HDF23" s="7"/>
      <c r="HDG23" s="7"/>
      <c r="HDH23" s="7"/>
      <c r="HDI23" s="7"/>
      <c r="HDJ23" s="7"/>
      <c r="HDK23" s="7"/>
      <c r="HDL23" s="7"/>
      <c r="HDM23" s="7"/>
      <c r="HDN23" s="7"/>
      <c r="HDO23" s="7"/>
      <c r="HDP23" s="7"/>
      <c r="HDQ23" s="7"/>
      <c r="HDR23" s="7"/>
      <c r="HDS23" s="7"/>
      <c r="HDT23" s="7"/>
      <c r="HDU23" s="7"/>
      <c r="HDV23" s="7"/>
      <c r="HDW23" s="7"/>
      <c r="HDX23" s="7"/>
      <c r="HDY23" s="7"/>
      <c r="HDZ23" s="7"/>
      <c r="HEA23" s="7"/>
      <c r="HEB23" s="7"/>
      <c r="HEC23" s="7"/>
      <c r="HED23" s="7"/>
      <c r="HEE23" s="7"/>
      <c r="HEF23" s="7"/>
      <c r="HEG23" s="7"/>
      <c r="HEH23" s="7"/>
      <c r="HEI23" s="7"/>
      <c r="HEJ23" s="7"/>
      <c r="HEK23" s="7"/>
      <c r="HEL23" s="7"/>
      <c r="HEM23" s="7"/>
      <c r="HEN23" s="7"/>
      <c r="HEO23" s="7"/>
      <c r="HEP23" s="7"/>
      <c r="HEQ23" s="7"/>
      <c r="HER23" s="7"/>
      <c r="HES23" s="7"/>
      <c r="HET23" s="7"/>
      <c r="HEU23" s="7"/>
      <c r="HEV23" s="7"/>
      <c r="HEW23" s="7"/>
      <c r="HEX23" s="7"/>
      <c r="HEY23" s="7"/>
      <c r="HEZ23" s="7"/>
      <c r="HFA23" s="7"/>
      <c r="HFB23" s="7"/>
      <c r="HFC23" s="7"/>
      <c r="HFD23" s="7"/>
      <c r="HFE23" s="7"/>
      <c r="HFF23" s="7"/>
      <c r="HFG23" s="7"/>
      <c r="HFH23" s="7"/>
      <c r="HFI23" s="7"/>
      <c r="HFJ23" s="7"/>
      <c r="HFK23" s="7"/>
      <c r="HFL23" s="7"/>
      <c r="HFM23" s="7"/>
      <c r="HFN23" s="7"/>
      <c r="HFO23" s="7"/>
      <c r="HFP23" s="7"/>
      <c r="HFQ23" s="7"/>
      <c r="HFR23" s="7"/>
      <c r="HFS23" s="7"/>
      <c r="HFT23" s="7"/>
      <c r="HFU23" s="7"/>
      <c r="HFV23" s="7"/>
      <c r="HFW23" s="7"/>
      <c r="HFX23" s="7"/>
      <c r="HFY23" s="7"/>
      <c r="HFZ23" s="7"/>
      <c r="HGA23" s="7"/>
      <c r="HGB23" s="7"/>
      <c r="HGC23" s="7"/>
      <c r="HGD23" s="7"/>
      <c r="HGE23" s="7"/>
      <c r="HGF23" s="7"/>
      <c r="HGG23" s="7"/>
      <c r="HGH23" s="7"/>
      <c r="HGI23" s="7"/>
      <c r="HGJ23" s="7"/>
      <c r="HGK23" s="7"/>
      <c r="HGL23" s="7"/>
      <c r="HGM23" s="7"/>
      <c r="HGN23" s="7"/>
      <c r="HGO23" s="7"/>
      <c r="HGP23" s="7"/>
      <c r="HGQ23" s="7"/>
      <c r="HGR23" s="7"/>
      <c r="HGS23" s="7"/>
      <c r="HGT23" s="7"/>
      <c r="HGU23" s="7"/>
      <c r="HGV23" s="7"/>
      <c r="HGW23" s="7"/>
      <c r="HGX23" s="7"/>
      <c r="HGY23" s="7"/>
      <c r="HGZ23" s="7"/>
      <c r="HHA23" s="7"/>
      <c r="HHB23" s="7"/>
      <c r="HHC23" s="7"/>
      <c r="HHD23" s="7"/>
      <c r="HHE23" s="7"/>
      <c r="HHF23" s="7"/>
      <c r="HHG23" s="7"/>
      <c r="HHH23" s="7"/>
      <c r="HHI23" s="7"/>
      <c r="HHJ23" s="7"/>
      <c r="HHK23" s="7"/>
      <c r="HHL23" s="7"/>
      <c r="HHM23" s="7"/>
      <c r="HHN23" s="7"/>
      <c r="HHO23" s="7"/>
      <c r="HHP23" s="7"/>
      <c r="HHQ23" s="7"/>
      <c r="HHR23" s="7"/>
      <c r="HHS23" s="7"/>
      <c r="HHT23" s="7"/>
      <c r="HHU23" s="7"/>
      <c r="HHV23" s="7"/>
      <c r="HHW23" s="7"/>
      <c r="HHX23" s="7"/>
      <c r="HHY23" s="7"/>
      <c r="HHZ23" s="7"/>
      <c r="HIA23" s="7"/>
      <c r="HIB23" s="7"/>
      <c r="HIC23" s="7"/>
      <c r="HID23" s="7"/>
      <c r="HIE23" s="7"/>
      <c r="HIF23" s="7"/>
      <c r="HIG23" s="7"/>
      <c r="HIH23" s="7"/>
      <c r="HII23" s="7"/>
      <c r="HIJ23" s="7"/>
      <c r="HIK23" s="7"/>
      <c r="HIL23" s="7"/>
      <c r="HIM23" s="7"/>
      <c r="HIN23" s="7"/>
      <c r="HIO23" s="7"/>
      <c r="HIP23" s="7"/>
      <c r="HIQ23" s="7"/>
      <c r="HIR23" s="7"/>
      <c r="HIS23" s="7"/>
      <c r="HIT23" s="7"/>
      <c r="HIU23" s="7"/>
      <c r="HIV23" s="7"/>
      <c r="HIW23" s="7"/>
      <c r="HIX23" s="7"/>
      <c r="HIY23" s="7"/>
      <c r="HIZ23" s="7"/>
      <c r="HJA23" s="7"/>
      <c r="HJB23" s="7"/>
      <c r="HJC23" s="7"/>
      <c r="HJD23" s="7"/>
      <c r="HJE23" s="7"/>
      <c r="HJF23" s="7"/>
      <c r="HJG23" s="7"/>
      <c r="HJH23" s="7"/>
      <c r="HJI23" s="7"/>
      <c r="HJJ23" s="7"/>
      <c r="HJK23" s="7"/>
      <c r="HJL23" s="7"/>
      <c r="HJM23" s="7"/>
      <c r="HJN23" s="7"/>
      <c r="HJO23" s="7"/>
      <c r="HJP23" s="7"/>
      <c r="HJQ23" s="7"/>
      <c r="HJR23" s="7"/>
      <c r="HJS23" s="7"/>
      <c r="HJT23" s="7"/>
      <c r="HJU23" s="7"/>
      <c r="HJV23" s="7"/>
      <c r="HJW23" s="7"/>
      <c r="HJX23" s="7"/>
      <c r="HJY23" s="7"/>
      <c r="HJZ23" s="7"/>
      <c r="HKA23" s="7"/>
      <c r="HKB23" s="7"/>
      <c r="HKC23" s="7"/>
      <c r="HKD23" s="7"/>
      <c r="HKE23" s="7"/>
      <c r="HKF23" s="7"/>
      <c r="HKG23" s="7"/>
      <c r="HKH23" s="7"/>
      <c r="HKI23" s="7"/>
      <c r="HKJ23" s="7"/>
      <c r="HKK23" s="7"/>
      <c r="HKL23" s="7"/>
      <c r="HKM23" s="7"/>
      <c r="HKN23" s="7"/>
      <c r="HKO23" s="7"/>
      <c r="HKP23" s="7"/>
      <c r="HKQ23" s="7"/>
      <c r="HKR23" s="7"/>
      <c r="HKS23" s="7"/>
      <c r="HKT23" s="7"/>
      <c r="HKU23" s="7"/>
      <c r="HKV23" s="7"/>
      <c r="HKW23" s="7"/>
      <c r="HKX23" s="7"/>
      <c r="HKY23" s="7"/>
      <c r="HKZ23" s="7"/>
      <c r="HLA23" s="7"/>
      <c r="HLB23" s="7"/>
      <c r="HLC23" s="7"/>
      <c r="HLD23" s="7"/>
      <c r="HLE23" s="7"/>
      <c r="HLF23" s="7"/>
      <c r="HLG23" s="7"/>
      <c r="HLH23" s="7"/>
      <c r="HLI23" s="7"/>
      <c r="HLJ23" s="7"/>
      <c r="HLK23" s="7"/>
      <c r="HLL23" s="7"/>
      <c r="HLM23" s="7"/>
      <c r="HLN23" s="7"/>
      <c r="HLO23" s="7"/>
      <c r="HLP23" s="7"/>
      <c r="HLQ23" s="7"/>
      <c r="HLR23" s="7"/>
      <c r="HLS23" s="7"/>
      <c r="HLT23" s="7"/>
      <c r="HLU23" s="7"/>
      <c r="HLV23" s="7"/>
      <c r="HLW23" s="7"/>
      <c r="HLX23" s="7"/>
      <c r="HLY23" s="7"/>
      <c r="HLZ23" s="7"/>
      <c r="HMA23" s="7"/>
      <c r="HMB23" s="7"/>
      <c r="HMC23" s="7"/>
      <c r="HMD23" s="7"/>
      <c r="HME23" s="7"/>
      <c r="HMF23" s="7"/>
      <c r="HMG23" s="7"/>
      <c r="HMH23" s="7"/>
      <c r="HMI23" s="7"/>
      <c r="HMJ23" s="7"/>
      <c r="HMK23" s="7"/>
      <c r="HML23" s="7"/>
      <c r="HMM23" s="7"/>
      <c r="HMN23" s="7"/>
      <c r="HMO23" s="7"/>
      <c r="HMP23" s="7"/>
      <c r="HMQ23" s="7"/>
      <c r="HMR23" s="7"/>
      <c r="HMS23" s="7"/>
      <c r="HMT23" s="7"/>
      <c r="HMU23" s="7"/>
      <c r="HMV23" s="7"/>
      <c r="HMW23" s="7"/>
      <c r="HMX23" s="7"/>
      <c r="HMY23" s="7"/>
      <c r="HMZ23" s="7"/>
      <c r="HNA23" s="7"/>
      <c r="HNB23" s="7"/>
      <c r="HNC23" s="7"/>
      <c r="HND23" s="7"/>
      <c r="HNE23" s="7"/>
      <c r="HNF23" s="7"/>
      <c r="HNG23" s="7"/>
      <c r="HNH23" s="7"/>
      <c r="HNI23" s="7"/>
      <c r="HNJ23" s="7"/>
      <c r="HNK23" s="7"/>
      <c r="HNL23" s="7"/>
      <c r="HNM23" s="7"/>
      <c r="HNN23" s="7"/>
      <c r="HNO23" s="7"/>
      <c r="HNP23" s="7"/>
      <c r="HNQ23" s="7"/>
      <c r="HNR23" s="7"/>
      <c r="HNS23" s="7"/>
      <c r="HNT23" s="7"/>
      <c r="HNU23" s="7"/>
      <c r="HNV23" s="7"/>
      <c r="HNW23" s="7"/>
      <c r="HNX23" s="7"/>
      <c r="HNY23" s="7"/>
      <c r="HNZ23" s="7"/>
      <c r="HOA23" s="7"/>
      <c r="HOB23" s="7"/>
      <c r="HOC23" s="7"/>
      <c r="HOD23" s="7"/>
      <c r="HOE23" s="7"/>
      <c r="HOF23" s="7"/>
      <c r="HOG23" s="7"/>
      <c r="HOH23" s="7"/>
      <c r="HOI23" s="7"/>
      <c r="HOJ23" s="7"/>
      <c r="HOK23" s="7"/>
      <c r="HOL23" s="7"/>
      <c r="HOM23" s="7"/>
      <c r="HON23" s="7"/>
      <c r="HOO23" s="7"/>
      <c r="HOP23" s="7"/>
      <c r="HOQ23" s="7"/>
      <c r="HOR23" s="7"/>
      <c r="HOS23" s="7"/>
      <c r="HOT23" s="7"/>
      <c r="HOU23" s="7"/>
      <c r="HOV23" s="7"/>
      <c r="HOW23" s="7"/>
      <c r="HOX23" s="7"/>
      <c r="HOY23" s="7"/>
      <c r="HOZ23" s="7"/>
      <c r="HPA23" s="7"/>
      <c r="HPB23" s="7"/>
      <c r="HPC23" s="7"/>
      <c r="HPD23" s="7"/>
      <c r="HPE23" s="7"/>
      <c r="HPF23" s="7"/>
      <c r="HPG23" s="7"/>
      <c r="HPH23" s="7"/>
      <c r="HPI23" s="7"/>
      <c r="HPJ23" s="7"/>
      <c r="HPK23" s="7"/>
      <c r="HPL23" s="7"/>
      <c r="HPM23" s="7"/>
      <c r="HPN23" s="7"/>
      <c r="HPO23" s="7"/>
      <c r="HPP23" s="7"/>
      <c r="HPQ23" s="7"/>
      <c r="HPR23" s="7"/>
      <c r="HPS23" s="7"/>
      <c r="HPT23" s="7"/>
      <c r="HPU23" s="7"/>
      <c r="HPV23" s="7"/>
      <c r="HPW23" s="7"/>
      <c r="HPX23" s="7"/>
      <c r="HPY23" s="7"/>
      <c r="HPZ23" s="7"/>
      <c r="HQA23" s="7"/>
      <c r="HQB23" s="7"/>
      <c r="HQC23" s="7"/>
      <c r="HQD23" s="7"/>
      <c r="HQE23" s="7"/>
      <c r="HQF23" s="7"/>
      <c r="HQG23" s="7"/>
      <c r="HQH23" s="7"/>
      <c r="HQI23" s="7"/>
      <c r="HQJ23" s="7"/>
      <c r="HQK23" s="7"/>
      <c r="HQL23" s="7"/>
      <c r="HQM23" s="7"/>
      <c r="HQN23" s="7"/>
      <c r="HQO23" s="7"/>
      <c r="HQP23" s="7"/>
      <c r="HQQ23" s="7"/>
      <c r="HQR23" s="7"/>
      <c r="HQS23" s="7"/>
      <c r="HQT23" s="7"/>
      <c r="HQU23" s="7"/>
      <c r="HQV23" s="7"/>
      <c r="HQW23" s="7"/>
      <c r="HQX23" s="7"/>
      <c r="HQY23" s="7"/>
      <c r="HQZ23" s="7"/>
      <c r="HRA23" s="7"/>
      <c r="HRB23" s="7"/>
      <c r="HRC23" s="7"/>
      <c r="HRD23" s="7"/>
      <c r="HRE23" s="7"/>
      <c r="HRF23" s="7"/>
      <c r="HRG23" s="7"/>
      <c r="HRH23" s="7"/>
      <c r="HRI23" s="7"/>
      <c r="HRJ23" s="7"/>
      <c r="HRK23" s="7"/>
      <c r="HRL23" s="7"/>
      <c r="HRM23" s="7"/>
      <c r="HRN23" s="7"/>
      <c r="HRO23" s="7"/>
      <c r="HRP23" s="7"/>
      <c r="HRQ23" s="7"/>
      <c r="HRR23" s="7"/>
      <c r="HRS23" s="7"/>
      <c r="HRT23" s="7"/>
      <c r="HRU23" s="7"/>
      <c r="HRV23" s="7"/>
      <c r="HRW23" s="7"/>
      <c r="HRX23" s="7"/>
      <c r="HRY23" s="7"/>
      <c r="HRZ23" s="7"/>
      <c r="HSA23" s="7"/>
      <c r="HSB23" s="7"/>
      <c r="HSC23" s="7"/>
      <c r="HSD23" s="7"/>
      <c r="HSE23" s="7"/>
      <c r="HSF23" s="7"/>
      <c r="HSG23" s="7"/>
      <c r="HSH23" s="7"/>
      <c r="HSI23" s="7"/>
      <c r="HSJ23" s="7"/>
      <c r="HSK23" s="7"/>
      <c r="HSL23" s="7"/>
      <c r="HSM23" s="7"/>
      <c r="HSN23" s="7"/>
      <c r="HSO23" s="7"/>
      <c r="HSP23" s="7"/>
      <c r="HSQ23" s="7"/>
      <c r="HSR23" s="7"/>
      <c r="HSS23" s="7"/>
      <c r="HST23" s="7"/>
      <c r="HSU23" s="7"/>
      <c r="HSV23" s="7"/>
      <c r="HSW23" s="7"/>
      <c r="HSX23" s="7"/>
      <c r="HSY23" s="7"/>
      <c r="HSZ23" s="7"/>
      <c r="HTA23" s="7"/>
      <c r="HTB23" s="7"/>
      <c r="HTC23" s="7"/>
      <c r="HTD23" s="7"/>
      <c r="HTE23" s="7"/>
      <c r="HTF23" s="7"/>
      <c r="HTG23" s="7"/>
      <c r="HTH23" s="7"/>
      <c r="HTI23" s="7"/>
      <c r="HTJ23" s="7"/>
      <c r="HTK23" s="7"/>
      <c r="HTL23" s="7"/>
      <c r="HTM23" s="7"/>
      <c r="HTN23" s="7"/>
      <c r="HTO23" s="7"/>
      <c r="HTP23" s="7"/>
      <c r="HTQ23" s="7"/>
      <c r="HTR23" s="7"/>
      <c r="HTS23" s="7"/>
      <c r="HTT23" s="7"/>
      <c r="HTU23" s="7"/>
      <c r="HTV23" s="7"/>
      <c r="HTW23" s="7"/>
      <c r="HTX23" s="7"/>
      <c r="HTY23" s="7"/>
      <c r="HTZ23" s="7"/>
      <c r="HUA23" s="7"/>
      <c r="HUB23" s="7"/>
      <c r="HUC23" s="7"/>
      <c r="HUD23" s="7"/>
      <c r="HUE23" s="7"/>
      <c r="HUF23" s="7"/>
      <c r="HUG23" s="7"/>
      <c r="HUH23" s="7"/>
      <c r="HUI23" s="7"/>
      <c r="HUJ23" s="7"/>
      <c r="HUK23" s="7"/>
      <c r="HUL23" s="7"/>
      <c r="HUM23" s="7"/>
      <c r="HUN23" s="7"/>
      <c r="HUO23" s="7"/>
      <c r="HUP23" s="7"/>
      <c r="HUQ23" s="7"/>
      <c r="HUR23" s="7"/>
      <c r="HUS23" s="7"/>
      <c r="HUT23" s="7"/>
      <c r="HUU23" s="7"/>
      <c r="HUV23" s="7"/>
      <c r="HUW23" s="7"/>
      <c r="HUX23" s="7"/>
      <c r="HUY23" s="7"/>
      <c r="HUZ23" s="7"/>
      <c r="HVA23" s="7"/>
      <c r="HVB23" s="7"/>
      <c r="HVC23" s="7"/>
      <c r="HVD23" s="7"/>
      <c r="HVE23" s="7"/>
      <c r="HVF23" s="7"/>
      <c r="HVG23" s="7"/>
      <c r="HVH23" s="7"/>
      <c r="HVI23" s="7"/>
      <c r="HVJ23" s="7"/>
      <c r="HVK23" s="7"/>
      <c r="HVL23" s="7"/>
      <c r="HVM23" s="7"/>
      <c r="HVN23" s="7"/>
      <c r="HVO23" s="7"/>
      <c r="HVP23" s="7"/>
      <c r="HVQ23" s="7"/>
      <c r="HVR23" s="7"/>
      <c r="HVS23" s="7"/>
      <c r="HVT23" s="7"/>
      <c r="HVU23" s="7"/>
      <c r="HVV23" s="7"/>
      <c r="HVW23" s="7"/>
      <c r="HVX23" s="7"/>
      <c r="HVY23" s="7"/>
      <c r="HVZ23" s="7"/>
      <c r="HWA23" s="7"/>
      <c r="HWB23" s="7"/>
      <c r="HWC23" s="7"/>
      <c r="HWD23" s="7"/>
      <c r="HWE23" s="7"/>
      <c r="HWF23" s="7"/>
      <c r="HWG23" s="7"/>
      <c r="HWH23" s="7"/>
      <c r="HWI23" s="7"/>
      <c r="HWJ23" s="7"/>
      <c r="HWK23" s="7"/>
      <c r="HWL23" s="7"/>
      <c r="HWM23" s="7"/>
      <c r="HWN23" s="7"/>
      <c r="HWO23" s="7"/>
      <c r="HWP23" s="7"/>
      <c r="HWQ23" s="7"/>
      <c r="HWR23" s="7"/>
      <c r="HWS23" s="7"/>
      <c r="HWT23" s="7"/>
      <c r="HWU23" s="7"/>
      <c r="HWV23" s="7"/>
      <c r="HWW23" s="7"/>
      <c r="HWX23" s="7"/>
      <c r="HWY23" s="7"/>
      <c r="HWZ23" s="7"/>
      <c r="HXA23" s="7"/>
      <c r="HXB23" s="7"/>
      <c r="HXC23" s="7"/>
      <c r="HXD23" s="7"/>
      <c r="HXE23" s="7"/>
      <c r="HXF23" s="7"/>
      <c r="HXG23" s="7"/>
      <c r="HXH23" s="7"/>
      <c r="HXI23" s="7"/>
      <c r="HXJ23" s="7"/>
      <c r="HXK23" s="7"/>
      <c r="HXL23" s="7"/>
      <c r="HXM23" s="7"/>
      <c r="HXN23" s="7"/>
      <c r="HXO23" s="7"/>
      <c r="HXP23" s="7"/>
      <c r="HXQ23" s="7"/>
      <c r="HXR23" s="7"/>
      <c r="HXS23" s="7"/>
      <c r="HXT23" s="7"/>
      <c r="HXU23" s="7"/>
      <c r="HXV23" s="7"/>
      <c r="HXW23" s="7"/>
      <c r="HXX23" s="7"/>
      <c r="HXY23" s="7"/>
      <c r="HXZ23" s="7"/>
      <c r="HYA23" s="7"/>
      <c r="HYB23" s="7"/>
      <c r="HYC23" s="7"/>
      <c r="HYD23" s="7"/>
      <c r="HYE23" s="7"/>
      <c r="HYF23" s="7"/>
      <c r="HYG23" s="7"/>
      <c r="HYH23" s="7"/>
      <c r="HYI23" s="7"/>
      <c r="HYJ23" s="7"/>
      <c r="HYK23" s="7"/>
      <c r="HYL23" s="7"/>
      <c r="HYM23" s="7"/>
      <c r="HYN23" s="7"/>
      <c r="HYO23" s="7"/>
      <c r="HYP23" s="7"/>
      <c r="HYQ23" s="7"/>
      <c r="HYR23" s="7"/>
      <c r="HYS23" s="7"/>
      <c r="HYT23" s="7"/>
      <c r="HYU23" s="7"/>
      <c r="HYV23" s="7"/>
      <c r="HYW23" s="7"/>
      <c r="HYX23" s="7"/>
      <c r="HYY23" s="7"/>
      <c r="HYZ23" s="7"/>
      <c r="HZA23" s="7"/>
      <c r="HZB23" s="7"/>
      <c r="HZC23" s="7"/>
      <c r="HZD23" s="7"/>
      <c r="HZE23" s="7"/>
      <c r="HZF23" s="7"/>
      <c r="HZG23" s="7"/>
      <c r="HZH23" s="7"/>
      <c r="HZI23" s="7"/>
      <c r="HZJ23" s="7"/>
      <c r="HZK23" s="7"/>
      <c r="HZL23" s="7"/>
      <c r="HZM23" s="7"/>
      <c r="HZN23" s="7"/>
      <c r="HZO23" s="7"/>
      <c r="HZP23" s="7"/>
      <c r="HZQ23" s="7"/>
      <c r="HZR23" s="7"/>
      <c r="HZS23" s="7"/>
      <c r="HZT23" s="7"/>
      <c r="HZU23" s="7"/>
      <c r="HZV23" s="7"/>
      <c r="HZW23" s="7"/>
      <c r="HZX23" s="7"/>
      <c r="HZY23" s="7"/>
      <c r="HZZ23" s="7"/>
      <c r="IAA23" s="7"/>
      <c r="IAB23" s="7"/>
      <c r="IAC23" s="7"/>
      <c r="IAD23" s="7"/>
      <c r="IAE23" s="7"/>
      <c r="IAF23" s="7"/>
      <c r="IAG23" s="7"/>
      <c r="IAH23" s="7"/>
      <c r="IAI23" s="7"/>
      <c r="IAJ23" s="7"/>
      <c r="IAK23" s="7"/>
      <c r="IAL23" s="7"/>
      <c r="IAM23" s="7"/>
      <c r="IAN23" s="7"/>
      <c r="IAO23" s="7"/>
      <c r="IAP23" s="7"/>
      <c r="IAQ23" s="7"/>
      <c r="IAR23" s="7"/>
      <c r="IAS23" s="7"/>
      <c r="IAT23" s="7"/>
      <c r="IAU23" s="7"/>
      <c r="IAV23" s="7"/>
      <c r="IAW23" s="7"/>
      <c r="IAX23" s="7"/>
      <c r="IAY23" s="7"/>
      <c r="IAZ23" s="7"/>
      <c r="IBA23" s="7"/>
      <c r="IBB23" s="7"/>
      <c r="IBC23" s="7"/>
      <c r="IBD23" s="7"/>
      <c r="IBE23" s="7"/>
      <c r="IBF23" s="7"/>
      <c r="IBG23" s="7"/>
      <c r="IBH23" s="7"/>
      <c r="IBI23" s="7"/>
      <c r="IBJ23" s="7"/>
      <c r="IBK23" s="7"/>
      <c r="IBL23" s="7"/>
      <c r="IBM23" s="7"/>
      <c r="IBN23" s="7"/>
      <c r="IBO23" s="7"/>
      <c r="IBP23" s="7"/>
      <c r="IBQ23" s="7"/>
      <c r="IBR23" s="7"/>
      <c r="IBS23" s="7"/>
      <c r="IBT23" s="7"/>
      <c r="IBU23" s="7"/>
      <c r="IBV23" s="7"/>
      <c r="IBW23" s="7"/>
      <c r="IBX23" s="7"/>
      <c r="IBY23" s="7"/>
      <c r="IBZ23" s="7"/>
      <c r="ICA23" s="7"/>
      <c r="ICB23" s="7"/>
      <c r="ICC23" s="7"/>
      <c r="ICD23" s="7"/>
      <c r="ICE23" s="7"/>
      <c r="ICF23" s="7"/>
      <c r="ICG23" s="7"/>
      <c r="ICH23" s="7"/>
      <c r="ICI23" s="7"/>
      <c r="ICJ23" s="7"/>
      <c r="ICK23" s="7"/>
      <c r="ICL23" s="7"/>
      <c r="ICM23" s="7"/>
      <c r="ICN23" s="7"/>
      <c r="ICO23" s="7"/>
      <c r="ICP23" s="7"/>
      <c r="ICQ23" s="7"/>
      <c r="ICR23" s="7"/>
      <c r="ICS23" s="7"/>
      <c r="ICT23" s="7"/>
      <c r="ICU23" s="7"/>
      <c r="ICV23" s="7"/>
      <c r="ICW23" s="7"/>
      <c r="ICX23" s="7"/>
      <c r="ICY23" s="7"/>
      <c r="ICZ23" s="7"/>
      <c r="IDA23" s="7"/>
      <c r="IDB23" s="7"/>
      <c r="IDC23" s="7"/>
      <c r="IDD23" s="7"/>
      <c r="IDE23" s="7"/>
      <c r="IDF23" s="7"/>
      <c r="IDG23" s="7"/>
      <c r="IDH23" s="7"/>
      <c r="IDI23" s="7"/>
      <c r="IDJ23" s="7"/>
      <c r="IDK23" s="7"/>
      <c r="IDL23" s="7"/>
      <c r="IDM23" s="7"/>
      <c r="IDN23" s="7"/>
      <c r="IDO23" s="7"/>
      <c r="IDP23" s="7"/>
      <c r="IDQ23" s="7"/>
      <c r="IDR23" s="7"/>
      <c r="IDS23" s="7"/>
      <c r="IDT23" s="7"/>
      <c r="IDU23" s="7"/>
      <c r="IDV23" s="7"/>
      <c r="IDW23" s="7"/>
      <c r="IDX23" s="7"/>
      <c r="IDY23" s="7"/>
      <c r="IDZ23" s="7"/>
      <c r="IEA23" s="7"/>
      <c r="IEB23" s="7"/>
      <c r="IEC23" s="7"/>
      <c r="IED23" s="7"/>
      <c r="IEE23" s="7"/>
      <c r="IEF23" s="7"/>
      <c r="IEG23" s="7"/>
      <c r="IEH23" s="7"/>
      <c r="IEI23" s="7"/>
      <c r="IEJ23" s="7"/>
      <c r="IEK23" s="7"/>
      <c r="IEL23" s="7"/>
      <c r="IEM23" s="7"/>
      <c r="IEN23" s="7"/>
      <c r="IEO23" s="7"/>
      <c r="IEP23" s="7"/>
      <c r="IEQ23" s="7"/>
      <c r="IER23" s="7"/>
      <c r="IES23" s="7"/>
      <c r="IET23" s="7"/>
      <c r="IEU23" s="7"/>
      <c r="IEV23" s="7"/>
      <c r="IEW23" s="7"/>
      <c r="IEX23" s="7"/>
      <c r="IEY23" s="7"/>
      <c r="IEZ23" s="7"/>
      <c r="IFA23" s="7"/>
      <c r="IFB23" s="7"/>
      <c r="IFC23" s="7"/>
      <c r="IFD23" s="7"/>
      <c r="IFE23" s="7"/>
      <c r="IFF23" s="7"/>
      <c r="IFG23" s="7"/>
      <c r="IFH23" s="7"/>
      <c r="IFI23" s="7"/>
      <c r="IFJ23" s="7"/>
      <c r="IFK23" s="7"/>
      <c r="IFL23" s="7"/>
      <c r="IFM23" s="7"/>
      <c r="IFN23" s="7"/>
      <c r="IFO23" s="7"/>
      <c r="IFP23" s="7"/>
      <c r="IFQ23" s="7"/>
      <c r="IFR23" s="7"/>
      <c r="IFS23" s="7"/>
      <c r="IFT23" s="7"/>
      <c r="IFU23" s="7"/>
      <c r="IFV23" s="7"/>
      <c r="IFW23" s="7"/>
      <c r="IFX23" s="7"/>
      <c r="IFY23" s="7"/>
      <c r="IFZ23" s="7"/>
      <c r="IGA23" s="7"/>
      <c r="IGB23" s="7"/>
      <c r="IGC23" s="7"/>
      <c r="IGD23" s="7"/>
      <c r="IGE23" s="7"/>
      <c r="IGF23" s="7"/>
      <c r="IGG23" s="7"/>
      <c r="IGH23" s="7"/>
      <c r="IGI23" s="7"/>
      <c r="IGJ23" s="7"/>
      <c r="IGK23" s="7"/>
      <c r="IGL23" s="7"/>
      <c r="IGM23" s="7"/>
      <c r="IGN23" s="7"/>
      <c r="IGO23" s="7"/>
      <c r="IGP23" s="7"/>
      <c r="IGQ23" s="7"/>
      <c r="IGR23" s="7"/>
      <c r="IGS23" s="7"/>
      <c r="IGT23" s="7"/>
      <c r="IGU23" s="7"/>
      <c r="IGV23" s="7"/>
      <c r="IGW23" s="7"/>
      <c r="IGX23" s="7"/>
      <c r="IGY23" s="7"/>
      <c r="IGZ23" s="7"/>
      <c r="IHA23" s="7"/>
      <c r="IHB23" s="7"/>
      <c r="IHC23" s="7"/>
      <c r="IHD23" s="7"/>
      <c r="IHE23" s="7"/>
      <c r="IHF23" s="7"/>
      <c r="IHG23" s="7"/>
      <c r="IHH23" s="7"/>
      <c r="IHI23" s="7"/>
      <c r="IHJ23" s="7"/>
      <c r="IHK23" s="7"/>
      <c r="IHL23" s="7"/>
      <c r="IHM23" s="7"/>
      <c r="IHN23" s="7"/>
      <c r="IHO23" s="7"/>
      <c r="IHP23" s="7"/>
      <c r="IHQ23" s="7"/>
      <c r="IHR23" s="7"/>
      <c r="IHS23" s="7"/>
      <c r="IHT23" s="7"/>
      <c r="IHU23" s="7"/>
      <c r="IHV23" s="7"/>
      <c r="IHW23" s="7"/>
      <c r="IHX23" s="7"/>
      <c r="IHY23" s="7"/>
      <c r="IHZ23" s="7"/>
      <c r="IIA23" s="7"/>
      <c r="IIB23" s="7"/>
      <c r="IIC23" s="7"/>
      <c r="IID23" s="7"/>
      <c r="IIE23" s="7"/>
      <c r="IIF23" s="7"/>
      <c r="IIG23" s="7"/>
      <c r="IIH23" s="7"/>
      <c r="III23" s="7"/>
      <c r="IIJ23" s="7"/>
      <c r="IIK23" s="7"/>
      <c r="IIL23" s="7"/>
      <c r="IIM23" s="7"/>
      <c r="IIN23" s="7"/>
      <c r="IIO23" s="7"/>
      <c r="IIP23" s="7"/>
      <c r="IIQ23" s="7"/>
      <c r="IIR23" s="7"/>
      <c r="IIS23" s="7"/>
      <c r="IIT23" s="7"/>
      <c r="IIU23" s="7"/>
      <c r="IIV23" s="7"/>
      <c r="IIW23" s="7"/>
      <c r="IIX23" s="7"/>
      <c r="IIY23" s="7"/>
      <c r="IIZ23" s="7"/>
      <c r="IJA23" s="7"/>
      <c r="IJB23" s="7"/>
      <c r="IJC23" s="7"/>
      <c r="IJD23" s="7"/>
      <c r="IJE23" s="7"/>
      <c r="IJF23" s="7"/>
      <c r="IJG23" s="7"/>
      <c r="IJH23" s="7"/>
      <c r="IJI23" s="7"/>
      <c r="IJJ23" s="7"/>
      <c r="IJK23" s="7"/>
      <c r="IJL23" s="7"/>
      <c r="IJM23" s="7"/>
      <c r="IJN23" s="7"/>
      <c r="IJO23" s="7"/>
      <c r="IJP23" s="7"/>
      <c r="IJQ23" s="7"/>
      <c r="IJR23" s="7"/>
      <c r="IJS23" s="7"/>
      <c r="IJT23" s="7"/>
      <c r="IJU23" s="7"/>
      <c r="IJV23" s="7"/>
      <c r="IJW23" s="7"/>
      <c r="IJX23" s="7"/>
      <c r="IJY23" s="7"/>
      <c r="IJZ23" s="7"/>
      <c r="IKA23" s="7"/>
      <c r="IKB23" s="7"/>
      <c r="IKC23" s="7"/>
      <c r="IKD23" s="7"/>
      <c r="IKE23" s="7"/>
      <c r="IKF23" s="7"/>
      <c r="IKG23" s="7"/>
      <c r="IKH23" s="7"/>
      <c r="IKI23" s="7"/>
      <c r="IKJ23" s="7"/>
      <c r="IKK23" s="7"/>
      <c r="IKL23" s="7"/>
      <c r="IKM23" s="7"/>
      <c r="IKN23" s="7"/>
      <c r="IKO23" s="7"/>
      <c r="IKP23" s="7"/>
      <c r="IKQ23" s="7"/>
      <c r="IKR23" s="7"/>
      <c r="IKS23" s="7"/>
      <c r="IKT23" s="7"/>
      <c r="IKU23" s="7"/>
      <c r="IKV23" s="7"/>
      <c r="IKW23" s="7"/>
      <c r="IKX23" s="7"/>
      <c r="IKY23" s="7"/>
      <c r="IKZ23" s="7"/>
      <c r="ILA23" s="7"/>
      <c r="ILB23" s="7"/>
      <c r="ILC23" s="7"/>
      <c r="ILD23" s="7"/>
      <c r="ILE23" s="7"/>
      <c r="ILF23" s="7"/>
      <c r="ILG23" s="7"/>
      <c r="ILH23" s="7"/>
      <c r="ILI23" s="7"/>
      <c r="ILJ23" s="7"/>
      <c r="ILK23" s="7"/>
      <c r="ILL23" s="7"/>
      <c r="ILM23" s="7"/>
      <c r="ILN23" s="7"/>
      <c r="ILO23" s="7"/>
      <c r="ILP23" s="7"/>
      <c r="ILQ23" s="7"/>
      <c r="ILR23" s="7"/>
      <c r="ILS23" s="7"/>
      <c r="ILT23" s="7"/>
      <c r="ILU23" s="7"/>
      <c r="ILV23" s="7"/>
      <c r="ILW23" s="7"/>
      <c r="ILX23" s="7"/>
      <c r="ILY23" s="7"/>
      <c r="ILZ23" s="7"/>
      <c r="IMA23" s="7"/>
      <c r="IMB23" s="7"/>
      <c r="IMC23" s="7"/>
      <c r="IMD23" s="7"/>
      <c r="IME23" s="7"/>
      <c r="IMF23" s="7"/>
      <c r="IMG23" s="7"/>
      <c r="IMH23" s="7"/>
      <c r="IMI23" s="7"/>
      <c r="IMJ23" s="7"/>
      <c r="IMK23" s="7"/>
      <c r="IML23" s="7"/>
      <c r="IMM23" s="7"/>
      <c r="IMN23" s="7"/>
      <c r="IMO23" s="7"/>
      <c r="IMP23" s="7"/>
      <c r="IMQ23" s="7"/>
      <c r="IMR23" s="7"/>
      <c r="IMS23" s="7"/>
      <c r="IMT23" s="7"/>
      <c r="IMU23" s="7"/>
      <c r="IMV23" s="7"/>
      <c r="IMW23" s="7"/>
      <c r="IMX23" s="7"/>
      <c r="IMY23" s="7"/>
      <c r="IMZ23" s="7"/>
      <c r="INA23" s="7"/>
      <c r="INB23" s="7"/>
      <c r="INC23" s="7"/>
      <c r="IND23" s="7"/>
      <c r="INE23" s="7"/>
      <c r="INF23" s="7"/>
      <c r="ING23" s="7"/>
      <c r="INH23" s="7"/>
      <c r="INI23" s="7"/>
      <c r="INJ23" s="7"/>
      <c r="INK23" s="7"/>
      <c r="INL23" s="7"/>
      <c r="INM23" s="7"/>
      <c r="INN23" s="7"/>
      <c r="INO23" s="7"/>
      <c r="INP23" s="7"/>
      <c r="INQ23" s="7"/>
      <c r="INR23" s="7"/>
      <c r="INS23" s="7"/>
      <c r="INT23" s="7"/>
      <c r="INU23" s="7"/>
      <c r="INV23" s="7"/>
      <c r="INW23" s="7"/>
      <c r="INX23" s="7"/>
      <c r="INY23" s="7"/>
      <c r="INZ23" s="7"/>
      <c r="IOA23" s="7"/>
      <c r="IOB23" s="7"/>
      <c r="IOC23" s="7"/>
      <c r="IOD23" s="7"/>
      <c r="IOE23" s="7"/>
      <c r="IOF23" s="7"/>
      <c r="IOG23" s="7"/>
      <c r="IOH23" s="7"/>
      <c r="IOI23" s="7"/>
      <c r="IOJ23" s="7"/>
      <c r="IOK23" s="7"/>
      <c r="IOL23" s="7"/>
      <c r="IOM23" s="7"/>
      <c r="ION23" s="7"/>
      <c r="IOO23" s="7"/>
      <c r="IOP23" s="7"/>
      <c r="IOQ23" s="7"/>
      <c r="IOR23" s="7"/>
      <c r="IOS23" s="7"/>
      <c r="IOT23" s="7"/>
      <c r="IOU23" s="7"/>
      <c r="IOV23" s="7"/>
      <c r="IOW23" s="7"/>
      <c r="IOX23" s="7"/>
      <c r="IOY23" s="7"/>
      <c r="IOZ23" s="7"/>
      <c r="IPA23" s="7"/>
      <c r="IPB23" s="7"/>
      <c r="IPC23" s="7"/>
      <c r="IPD23" s="7"/>
      <c r="IPE23" s="7"/>
      <c r="IPF23" s="7"/>
      <c r="IPG23" s="7"/>
      <c r="IPH23" s="7"/>
      <c r="IPI23" s="7"/>
      <c r="IPJ23" s="7"/>
      <c r="IPK23" s="7"/>
      <c r="IPL23" s="7"/>
      <c r="IPM23" s="7"/>
      <c r="IPN23" s="7"/>
      <c r="IPO23" s="7"/>
      <c r="IPP23" s="7"/>
      <c r="IPQ23" s="7"/>
      <c r="IPR23" s="7"/>
      <c r="IPS23" s="7"/>
      <c r="IPT23" s="7"/>
      <c r="IPU23" s="7"/>
      <c r="IPV23" s="7"/>
      <c r="IPW23" s="7"/>
      <c r="IPX23" s="7"/>
      <c r="IPY23" s="7"/>
      <c r="IPZ23" s="7"/>
      <c r="IQA23" s="7"/>
      <c r="IQB23" s="7"/>
      <c r="IQC23" s="7"/>
      <c r="IQD23" s="7"/>
      <c r="IQE23" s="7"/>
      <c r="IQF23" s="7"/>
      <c r="IQG23" s="7"/>
      <c r="IQH23" s="7"/>
      <c r="IQI23" s="7"/>
      <c r="IQJ23" s="7"/>
      <c r="IQK23" s="7"/>
      <c r="IQL23" s="7"/>
      <c r="IQM23" s="7"/>
      <c r="IQN23" s="7"/>
      <c r="IQO23" s="7"/>
      <c r="IQP23" s="7"/>
      <c r="IQQ23" s="7"/>
      <c r="IQR23" s="7"/>
      <c r="IQS23" s="7"/>
      <c r="IQT23" s="7"/>
      <c r="IQU23" s="7"/>
      <c r="IQV23" s="7"/>
      <c r="IQW23" s="7"/>
      <c r="IQX23" s="7"/>
      <c r="IQY23" s="7"/>
      <c r="IQZ23" s="7"/>
      <c r="IRA23" s="7"/>
      <c r="IRB23" s="7"/>
      <c r="IRC23" s="7"/>
      <c r="IRD23" s="7"/>
      <c r="IRE23" s="7"/>
      <c r="IRF23" s="7"/>
      <c r="IRG23" s="7"/>
      <c r="IRH23" s="7"/>
      <c r="IRI23" s="7"/>
      <c r="IRJ23" s="7"/>
      <c r="IRK23" s="7"/>
      <c r="IRL23" s="7"/>
      <c r="IRM23" s="7"/>
      <c r="IRN23" s="7"/>
      <c r="IRO23" s="7"/>
      <c r="IRP23" s="7"/>
      <c r="IRQ23" s="7"/>
      <c r="IRR23" s="7"/>
      <c r="IRS23" s="7"/>
      <c r="IRT23" s="7"/>
      <c r="IRU23" s="7"/>
      <c r="IRV23" s="7"/>
      <c r="IRW23" s="7"/>
      <c r="IRX23" s="7"/>
      <c r="IRY23" s="7"/>
      <c r="IRZ23" s="7"/>
      <c r="ISA23" s="7"/>
      <c r="ISB23" s="7"/>
      <c r="ISC23" s="7"/>
      <c r="ISD23" s="7"/>
      <c r="ISE23" s="7"/>
      <c r="ISF23" s="7"/>
      <c r="ISG23" s="7"/>
      <c r="ISH23" s="7"/>
      <c r="ISI23" s="7"/>
      <c r="ISJ23" s="7"/>
      <c r="ISK23" s="7"/>
      <c r="ISL23" s="7"/>
      <c r="ISM23" s="7"/>
      <c r="ISN23" s="7"/>
      <c r="ISO23" s="7"/>
      <c r="ISP23" s="7"/>
      <c r="ISQ23" s="7"/>
      <c r="ISR23" s="7"/>
      <c r="ISS23" s="7"/>
      <c r="IST23" s="7"/>
      <c r="ISU23" s="7"/>
      <c r="ISV23" s="7"/>
      <c r="ISW23" s="7"/>
      <c r="ISX23" s="7"/>
      <c r="ISY23" s="7"/>
      <c r="ISZ23" s="7"/>
      <c r="ITA23" s="7"/>
      <c r="ITB23" s="7"/>
      <c r="ITC23" s="7"/>
      <c r="ITD23" s="7"/>
      <c r="ITE23" s="7"/>
      <c r="ITF23" s="7"/>
      <c r="ITG23" s="7"/>
      <c r="ITH23" s="7"/>
      <c r="ITI23" s="7"/>
      <c r="ITJ23" s="7"/>
      <c r="ITK23" s="7"/>
      <c r="ITL23" s="7"/>
      <c r="ITM23" s="7"/>
      <c r="ITN23" s="7"/>
      <c r="ITO23" s="7"/>
      <c r="ITP23" s="7"/>
      <c r="ITQ23" s="7"/>
      <c r="ITR23" s="7"/>
      <c r="ITS23" s="7"/>
      <c r="ITT23" s="7"/>
      <c r="ITU23" s="7"/>
      <c r="ITV23" s="7"/>
      <c r="ITW23" s="7"/>
      <c r="ITX23" s="7"/>
      <c r="ITY23" s="7"/>
      <c r="ITZ23" s="7"/>
      <c r="IUA23" s="7"/>
      <c r="IUB23" s="7"/>
      <c r="IUC23" s="7"/>
      <c r="IUD23" s="7"/>
      <c r="IUE23" s="7"/>
      <c r="IUF23" s="7"/>
      <c r="IUG23" s="7"/>
      <c r="IUH23" s="7"/>
      <c r="IUI23" s="7"/>
      <c r="IUJ23" s="7"/>
      <c r="IUK23" s="7"/>
      <c r="IUL23" s="7"/>
      <c r="IUM23" s="7"/>
      <c r="IUN23" s="7"/>
      <c r="IUO23" s="7"/>
      <c r="IUP23" s="7"/>
      <c r="IUQ23" s="7"/>
      <c r="IUR23" s="7"/>
      <c r="IUS23" s="7"/>
      <c r="IUT23" s="7"/>
      <c r="IUU23" s="7"/>
      <c r="IUV23" s="7"/>
      <c r="IUW23" s="7"/>
      <c r="IUX23" s="7"/>
      <c r="IUY23" s="7"/>
      <c r="IUZ23" s="7"/>
      <c r="IVA23" s="7"/>
      <c r="IVB23" s="7"/>
      <c r="IVC23" s="7"/>
      <c r="IVD23" s="7"/>
      <c r="IVE23" s="7"/>
      <c r="IVF23" s="7"/>
      <c r="IVG23" s="7"/>
      <c r="IVH23" s="7"/>
      <c r="IVI23" s="7"/>
      <c r="IVJ23" s="7"/>
      <c r="IVK23" s="7"/>
      <c r="IVL23" s="7"/>
      <c r="IVM23" s="7"/>
      <c r="IVN23" s="7"/>
      <c r="IVO23" s="7"/>
      <c r="IVP23" s="7"/>
      <c r="IVQ23" s="7"/>
      <c r="IVR23" s="7"/>
      <c r="IVS23" s="7"/>
      <c r="IVT23" s="7"/>
      <c r="IVU23" s="7"/>
      <c r="IVV23" s="7"/>
      <c r="IVW23" s="7"/>
      <c r="IVX23" s="7"/>
      <c r="IVY23" s="7"/>
      <c r="IVZ23" s="7"/>
      <c r="IWA23" s="7"/>
      <c r="IWB23" s="7"/>
      <c r="IWC23" s="7"/>
      <c r="IWD23" s="7"/>
      <c r="IWE23" s="7"/>
      <c r="IWF23" s="7"/>
      <c r="IWG23" s="7"/>
      <c r="IWH23" s="7"/>
      <c r="IWI23" s="7"/>
      <c r="IWJ23" s="7"/>
      <c r="IWK23" s="7"/>
      <c r="IWL23" s="7"/>
      <c r="IWM23" s="7"/>
      <c r="IWN23" s="7"/>
      <c r="IWO23" s="7"/>
      <c r="IWP23" s="7"/>
      <c r="IWQ23" s="7"/>
      <c r="IWR23" s="7"/>
      <c r="IWS23" s="7"/>
      <c r="IWT23" s="7"/>
      <c r="IWU23" s="7"/>
      <c r="IWV23" s="7"/>
      <c r="IWW23" s="7"/>
      <c r="IWX23" s="7"/>
      <c r="IWY23" s="7"/>
      <c r="IWZ23" s="7"/>
      <c r="IXA23" s="7"/>
      <c r="IXB23" s="7"/>
      <c r="IXC23" s="7"/>
      <c r="IXD23" s="7"/>
      <c r="IXE23" s="7"/>
      <c r="IXF23" s="7"/>
      <c r="IXG23" s="7"/>
      <c r="IXH23" s="7"/>
      <c r="IXI23" s="7"/>
      <c r="IXJ23" s="7"/>
      <c r="IXK23" s="7"/>
      <c r="IXL23" s="7"/>
      <c r="IXM23" s="7"/>
      <c r="IXN23" s="7"/>
      <c r="IXO23" s="7"/>
      <c r="IXP23" s="7"/>
      <c r="IXQ23" s="7"/>
      <c r="IXR23" s="7"/>
      <c r="IXS23" s="7"/>
      <c r="IXT23" s="7"/>
      <c r="IXU23" s="7"/>
      <c r="IXV23" s="7"/>
      <c r="IXW23" s="7"/>
      <c r="IXX23" s="7"/>
      <c r="IXY23" s="7"/>
      <c r="IXZ23" s="7"/>
      <c r="IYA23" s="7"/>
      <c r="IYB23" s="7"/>
      <c r="IYC23" s="7"/>
      <c r="IYD23" s="7"/>
      <c r="IYE23" s="7"/>
      <c r="IYF23" s="7"/>
      <c r="IYG23" s="7"/>
      <c r="IYH23" s="7"/>
      <c r="IYI23" s="7"/>
      <c r="IYJ23" s="7"/>
      <c r="IYK23" s="7"/>
      <c r="IYL23" s="7"/>
      <c r="IYM23" s="7"/>
      <c r="IYN23" s="7"/>
      <c r="IYO23" s="7"/>
      <c r="IYP23" s="7"/>
      <c r="IYQ23" s="7"/>
      <c r="IYR23" s="7"/>
      <c r="IYS23" s="7"/>
      <c r="IYT23" s="7"/>
      <c r="IYU23" s="7"/>
      <c r="IYV23" s="7"/>
      <c r="IYW23" s="7"/>
      <c r="IYX23" s="7"/>
      <c r="IYY23" s="7"/>
      <c r="IYZ23" s="7"/>
      <c r="IZA23" s="7"/>
      <c r="IZB23" s="7"/>
      <c r="IZC23" s="7"/>
      <c r="IZD23" s="7"/>
      <c r="IZE23" s="7"/>
      <c r="IZF23" s="7"/>
      <c r="IZG23" s="7"/>
      <c r="IZH23" s="7"/>
      <c r="IZI23" s="7"/>
      <c r="IZJ23" s="7"/>
      <c r="IZK23" s="7"/>
      <c r="IZL23" s="7"/>
      <c r="IZM23" s="7"/>
      <c r="IZN23" s="7"/>
      <c r="IZO23" s="7"/>
      <c r="IZP23" s="7"/>
      <c r="IZQ23" s="7"/>
      <c r="IZR23" s="7"/>
      <c r="IZS23" s="7"/>
      <c r="IZT23" s="7"/>
      <c r="IZU23" s="7"/>
      <c r="IZV23" s="7"/>
      <c r="IZW23" s="7"/>
      <c r="IZX23" s="7"/>
      <c r="IZY23" s="7"/>
      <c r="IZZ23" s="7"/>
      <c r="JAA23" s="7"/>
      <c r="JAB23" s="7"/>
      <c r="JAC23" s="7"/>
      <c r="JAD23" s="7"/>
      <c r="JAE23" s="7"/>
      <c r="JAF23" s="7"/>
      <c r="JAG23" s="7"/>
      <c r="JAH23" s="7"/>
      <c r="JAI23" s="7"/>
      <c r="JAJ23" s="7"/>
      <c r="JAK23" s="7"/>
      <c r="JAL23" s="7"/>
      <c r="JAM23" s="7"/>
      <c r="JAN23" s="7"/>
      <c r="JAO23" s="7"/>
      <c r="JAP23" s="7"/>
      <c r="JAQ23" s="7"/>
      <c r="JAR23" s="7"/>
      <c r="JAS23" s="7"/>
      <c r="JAT23" s="7"/>
      <c r="JAU23" s="7"/>
      <c r="JAV23" s="7"/>
      <c r="JAW23" s="7"/>
      <c r="JAX23" s="7"/>
      <c r="JAY23" s="7"/>
      <c r="JAZ23" s="7"/>
      <c r="JBA23" s="7"/>
      <c r="JBB23" s="7"/>
      <c r="JBC23" s="7"/>
      <c r="JBD23" s="7"/>
      <c r="JBE23" s="7"/>
      <c r="JBF23" s="7"/>
      <c r="JBG23" s="7"/>
      <c r="JBH23" s="7"/>
      <c r="JBI23" s="7"/>
      <c r="JBJ23" s="7"/>
      <c r="JBK23" s="7"/>
      <c r="JBL23" s="7"/>
      <c r="JBM23" s="7"/>
      <c r="JBN23" s="7"/>
      <c r="JBO23" s="7"/>
      <c r="JBP23" s="7"/>
      <c r="JBQ23" s="7"/>
      <c r="JBR23" s="7"/>
      <c r="JBS23" s="7"/>
      <c r="JBT23" s="7"/>
      <c r="JBU23" s="7"/>
      <c r="JBV23" s="7"/>
      <c r="JBW23" s="7"/>
      <c r="JBX23" s="7"/>
      <c r="JBY23" s="7"/>
      <c r="JBZ23" s="7"/>
      <c r="JCA23" s="7"/>
      <c r="JCB23" s="7"/>
      <c r="JCC23" s="7"/>
      <c r="JCD23" s="7"/>
      <c r="JCE23" s="7"/>
      <c r="JCF23" s="7"/>
      <c r="JCG23" s="7"/>
      <c r="JCH23" s="7"/>
      <c r="JCI23" s="7"/>
      <c r="JCJ23" s="7"/>
      <c r="JCK23" s="7"/>
      <c r="JCL23" s="7"/>
      <c r="JCM23" s="7"/>
      <c r="JCN23" s="7"/>
      <c r="JCO23" s="7"/>
      <c r="JCP23" s="7"/>
      <c r="JCQ23" s="7"/>
      <c r="JCR23" s="7"/>
      <c r="JCS23" s="7"/>
      <c r="JCT23" s="7"/>
      <c r="JCU23" s="7"/>
      <c r="JCV23" s="7"/>
      <c r="JCW23" s="7"/>
      <c r="JCX23" s="7"/>
      <c r="JCY23" s="7"/>
      <c r="JCZ23" s="7"/>
      <c r="JDA23" s="7"/>
      <c r="JDB23" s="7"/>
      <c r="JDC23" s="7"/>
      <c r="JDD23" s="7"/>
      <c r="JDE23" s="7"/>
      <c r="JDF23" s="7"/>
      <c r="JDG23" s="7"/>
      <c r="JDH23" s="7"/>
      <c r="JDI23" s="7"/>
      <c r="JDJ23" s="7"/>
      <c r="JDK23" s="7"/>
      <c r="JDL23" s="7"/>
      <c r="JDM23" s="7"/>
      <c r="JDN23" s="7"/>
      <c r="JDO23" s="7"/>
      <c r="JDP23" s="7"/>
      <c r="JDQ23" s="7"/>
      <c r="JDR23" s="7"/>
      <c r="JDS23" s="7"/>
      <c r="JDT23" s="7"/>
      <c r="JDU23" s="7"/>
      <c r="JDV23" s="7"/>
      <c r="JDW23" s="7"/>
      <c r="JDX23" s="7"/>
      <c r="JDY23" s="7"/>
      <c r="JDZ23" s="7"/>
      <c r="JEA23" s="7"/>
      <c r="JEB23" s="7"/>
      <c r="JEC23" s="7"/>
      <c r="JED23" s="7"/>
      <c r="JEE23" s="7"/>
      <c r="JEF23" s="7"/>
      <c r="JEG23" s="7"/>
      <c r="JEH23" s="7"/>
      <c r="JEI23" s="7"/>
      <c r="JEJ23" s="7"/>
      <c r="JEK23" s="7"/>
      <c r="JEL23" s="7"/>
      <c r="JEM23" s="7"/>
      <c r="JEN23" s="7"/>
      <c r="JEO23" s="7"/>
      <c r="JEP23" s="7"/>
      <c r="JEQ23" s="7"/>
      <c r="JER23" s="7"/>
      <c r="JES23" s="7"/>
      <c r="JET23" s="7"/>
      <c r="JEU23" s="7"/>
      <c r="JEV23" s="7"/>
      <c r="JEW23" s="7"/>
      <c r="JEX23" s="7"/>
      <c r="JEY23" s="7"/>
      <c r="JEZ23" s="7"/>
      <c r="JFA23" s="7"/>
      <c r="JFB23" s="7"/>
      <c r="JFC23" s="7"/>
      <c r="JFD23" s="7"/>
      <c r="JFE23" s="7"/>
      <c r="JFF23" s="7"/>
      <c r="JFG23" s="7"/>
      <c r="JFH23" s="7"/>
      <c r="JFI23" s="7"/>
      <c r="JFJ23" s="7"/>
      <c r="JFK23" s="7"/>
      <c r="JFL23" s="7"/>
      <c r="JFM23" s="7"/>
      <c r="JFN23" s="7"/>
      <c r="JFO23" s="7"/>
      <c r="JFP23" s="7"/>
      <c r="JFQ23" s="7"/>
      <c r="JFR23" s="7"/>
      <c r="JFS23" s="7"/>
      <c r="JFT23" s="7"/>
      <c r="JFU23" s="7"/>
      <c r="JFV23" s="7"/>
      <c r="JFW23" s="7"/>
      <c r="JFX23" s="7"/>
      <c r="JFY23" s="7"/>
      <c r="JFZ23" s="7"/>
      <c r="JGA23" s="7"/>
      <c r="JGB23" s="7"/>
      <c r="JGC23" s="7"/>
      <c r="JGD23" s="7"/>
      <c r="JGE23" s="7"/>
      <c r="JGF23" s="7"/>
      <c r="JGG23" s="7"/>
      <c r="JGH23" s="7"/>
      <c r="JGI23" s="7"/>
      <c r="JGJ23" s="7"/>
      <c r="JGK23" s="7"/>
      <c r="JGL23" s="7"/>
      <c r="JGM23" s="7"/>
      <c r="JGN23" s="7"/>
      <c r="JGO23" s="7"/>
      <c r="JGP23" s="7"/>
      <c r="JGQ23" s="7"/>
      <c r="JGR23" s="7"/>
      <c r="JGS23" s="7"/>
      <c r="JGT23" s="7"/>
      <c r="JGU23" s="7"/>
      <c r="JGV23" s="7"/>
      <c r="JGW23" s="7"/>
      <c r="JGX23" s="7"/>
      <c r="JGY23" s="7"/>
      <c r="JGZ23" s="7"/>
      <c r="JHA23" s="7"/>
      <c r="JHB23" s="7"/>
      <c r="JHC23" s="7"/>
      <c r="JHD23" s="7"/>
      <c r="JHE23" s="7"/>
      <c r="JHF23" s="7"/>
      <c r="JHG23" s="7"/>
      <c r="JHH23" s="7"/>
      <c r="JHI23" s="7"/>
      <c r="JHJ23" s="7"/>
      <c r="JHK23" s="7"/>
      <c r="JHL23" s="7"/>
      <c r="JHM23" s="7"/>
      <c r="JHN23" s="7"/>
      <c r="JHO23" s="7"/>
      <c r="JHP23" s="7"/>
      <c r="JHQ23" s="7"/>
      <c r="JHR23" s="7"/>
      <c r="JHS23" s="7"/>
      <c r="JHT23" s="7"/>
      <c r="JHU23" s="7"/>
      <c r="JHV23" s="7"/>
      <c r="JHW23" s="7"/>
      <c r="JHX23" s="7"/>
      <c r="JHY23" s="7"/>
      <c r="JHZ23" s="7"/>
      <c r="JIA23" s="7"/>
      <c r="JIB23" s="7"/>
      <c r="JIC23" s="7"/>
      <c r="JID23" s="7"/>
      <c r="JIE23" s="7"/>
      <c r="JIF23" s="7"/>
      <c r="JIG23" s="7"/>
      <c r="JIH23" s="7"/>
      <c r="JII23" s="7"/>
      <c r="JIJ23" s="7"/>
      <c r="JIK23" s="7"/>
      <c r="JIL23" s="7"/>
      <c r="JIM23" s="7"/>
      <c r="JIN23" s="7"/>
      <c r="JIO23" s="7"/>
      <c r="JIP23" s="7"/>
      <c r="JIQ23" s="7"/>
      <c r="JIR23" s="7"/>
      <c r="JIS23" s="7"/>
      <c r="JIT23" s="7"/>
      <c r="JIU23" s="7"/>
      <c r="JIV23" s="7"/>
      <c r="JIW23" s="7"/>
      <c r="JIX23" s="7"/>
      <c r="JIY23" s="7"/>
      <c r="JIZ23" s="7"/>
      <c r="JJA23" s="7"/>
      <c r="JJB23" s="7"/>
      <c r="JJC23" s="7"/>
      <c r="JJD23" s="7"/>
      <c r="JJE23" s="7"/>
      <c r="JJF23" s="7"/>
      <c r="JJG23" s="7"/>
      <c r="JJH23" s="7"/>
      <c r="JJI23" s="7"/>
      <c r="JJJ23" s="7"/>
      <c r="JJK23" s="7"/>
      <c r="JJL23" s="7"/>
      <c r="JJM23" s="7"/>
      <c r="JJN23" s="7"/>
      <c r="JJO23" s="7"/>
      <c r="JJP23" s="7"/>
      <c r="JJQ23" s="7"/>
      <c r="JJR23" s="7"/>
      <c r="JJS23" s="7"/>
      <c r="JJT23" s="7"/>
      <c r="JJU23" s="7"/>
      <c r="JJV23" s="7"/>
      <c r="JJW23" s="7"/>
      <c r="JJX23" s="7"/>
      <c r="JJY23" s="7"/>
      <c r="JJZ23" s="7"/>
      <c r="JKA23" s="7"/>
      <c r="JKB23" s="7"/>
      <c r="JKC23" s="7"/>
      <c r="JKD23" s="7"/>
      <c r="JKE23" s="7"/>
      <c r="JKF23" s="7"/>
      <c r="JKG23" s="7"/>
      <c r="JKH23" s="7"/>
      <c r="JKI23" s="7"/>
      <c r="JKJ23" s="7"/>
      <c r="JKK23" s="7"/>
      <c r="JKL23" s="7"/>
      <c r="JKM23" s="7"/>
      <c r="JKN23" s="7"/>
      <c r="JKO23" s="7"/>
      <c r="JKP23" s="7"/>
      <c r="JKQ23" s="7"/>
      <c r="JKR23" s="7"/>
      <c r="JKS23" s="7"/>
      <c r="JKT23" s="7"/>
      <c r="JKU23" s="7"/>
      <c r="JKV23" s="7"/>
      <c r="JKW23" s="7"/>
      <c r="JKX23" s="7"/>
      <c r="JKY23" s="7"/>
      <c r="JKZ23" s="7"/>
      <c r="JLA23" s="7"/>
      <c r="JLB23" s="7"/>
      <c r="JLC23" s="7"/>
      <c r="JLD23" s="7"/>
      <c r="JLE23" s="7"/>
      <c r="JLF23" s="7"/>
      <c r="JLG23" s="7"/>
      <c r="JLH23" s="7"/>
      <c r="JLI23" s="7"/>
      <c r="JLJ23" s="7"/>
      <c r="JLK23" s="7"/>
      <c r="JLL23" s="7"/>
      <c r="JLM23" s="7"/>
      <c r="JLN23" s="7"/>
      <c r="JLO23" s="7"/>
      <c r="JLP23" s="7"/>
      <c r="JLQ23" s="7"/>
      <c r="JLR23" s="7"/>
      <c r="JLS23" s="7"/>
      <c r="JLT23" s="7"/>
      <c r="JLU23" s="7"/>
      <c r="JLV23" s="7"/>
      <c r="JLW23" s="7"/>
      <c r="JLX23" s="7"/>
      <c r="JLY23" s="7"/>
      <c r="JLZ23" s="7"/>
      <c r="JMA23" s="7"/>
      <c r="JMB23" s="7"/>
      <c r="JMC23" s="7"/>
      <c r="JMD23" s="7"/>
      <c r="JME23" s="7"/>
      <c r="JMF23" s="7"/>
      <c r="JMG23" s="7"/>
      <c r="JMH23" s="7"/>
      <c r="JMI23" s="7"/>
      <c r="JMJ23" s="7"/>
      <c r="JMK23" s="7"/>
      <c r="JML23" s="7"/>
      <c r="JMM23" s="7"/>
      <c r="JMN23" s="7"/>
      <c r="JMO23" s="7"/>
      <c r="JMP23" s="7"/>
      <c r="JMQ23" s="7"/>
      <c r="JMR23" s="7"/>
      <c r="JMS23" s="7"/>
      <c r="JMT23" s="7"/>
      <c r="JMU23" s="7"/>
      <c r="JMV23" s="7"/>
      <c r="JMW23" s="7"/>
      <c r="JMX23" s="7"/>
      <c r="JMY23" s="7"/>
      <c r="JMZ23" s="7"/>
      <c r="JNA23" s="7"/>
      <c r="JNB23" s="7"/>
      <c r="JNC23" s="7"/>
      <c r="JND23" s="7"/>
      <c r="JNE23" s="7"/>
      <c r="JNF23" s="7"/>
      <c r="JNG23" s="7"/>
      <c r="JNH23" s="7"/>
      <c r="JNI23" s="7"/>
      <c r="JNJ23" s="7"/>
      <c r="JNK23" s="7"/>
      <c r="JNL23" s="7"/>
      <c r="JNM23" s="7"/>
      <c r="JNN23" s="7"/>
      <c r="JNO23" s="7"/>
      <c r="JNP23" s="7"/>
      <c r="JNQ23" s="7"/>
      <c r="JNR23" s="7"/>
      <c r="JNS23" s="7"/>
      <c r="JNT23" s="7"/>
      <c r="JNU23" s="7"/>
      <c r="JNV23" s="7"/>
      <c r="JNW23" s="7"/>
      <c r="JNX23" s="7"/>
      <c r="JNY23" s="7"/>
      <c r="JNZ23" s="7"/>
      <c r="JOA23" s="7"/>
      <c r="JOB23" s="7"/>
      <c r="JOC23" s="7"/>
      <c r="JOD23" s="7"/>
      <c r="JOE23" s="7"/>
      <c r="JOF23" s="7"/>
      <c r="JOG23" s="7"/>
      <c r="JOH23" s="7"/>
      <c r="JOI23" s="7"/>
      <c r="JOJ23" s="7"/>
      <c r="JOK23" s="7"/>
      <c r="JOL23" s="7"/>
      <c r="JOM23" s="7"/>
      <c r="JON23" s="7"/>
      <c r="JOO23" s="7"/>
      <c r="JOP23" s="7"/>
      <c r="JOQ23" s="7"/>
      <c r="JOR23" s="7"/>
      <c r="JOS23" s="7"/>
      <c r="JOT23" s="7"/>
      <c r="JOU23" s="7"/>
      <c r="JOV23" s="7"/>
      <c r="JOW23" s="7"/>
      <c r="JOX23" s="7"/>
      <c r="JOY23" s="7"/>
      <c r="JOZ23" s="7"/>
      <c r="JPA23" s="7"/>
      <c r="JPB23" s="7"/>
      <c r="JPC23" s="7"/>
      <c r="JPD23" s="7"/>
      <c r="JPE23" s="7"/>
      <c r="JPF23" s="7"/>
      <c r="JPG23" s="7"/>
      <c r="JPH23" s="7"/>
      <c r="JPI23" s="7"/>
      <c r="JPJ23" s="7"/>
      <c r="JPK23" s="7"/>
      <c r="JPL23" s="7"/>
      <c r="JPM23" s="7"/>
      <c r="JPN23" s="7"/>
      <c r="JPO23" s="7"/>
      <c r="JPP23" s="7"/>
      <c r="JPQ23" s="7"/>
      <c r="JPR23" s="7"/>
      <c r="JPS23" s="7"/>
      <c r="JPT23" s="7"/>
      <c r="JPU23" s="7"/>
      <c r="JPV23" s="7"/>
      <c r="JPW23" s="7"/>
      <c r="JPX23" s="7"/>
      <c r="JPY23" s="7"/>
      <c r="JPZ23" s="7"/>
      <c r="JQA23" s="7"/>
      <c r="JQB23" s="7"/>
      <c r="JQC23" s="7"/>
      <c r="JQD23" s="7"/>
      <c r="JQE23" s="7"/>
      <c r="JQF23" s="7"/>
      <c r="JQG23" s="7"/>
      <c r="JQH23" s="7"/>
      <c r="JQI23" s="7"/>
      <c r="JQJ23" s="7"/>
      <c r="JQK23" s="7"/>
      <c r="JQL23" s="7"/>
      <c r="JQM23" s="7"/>
      <c r="JQN23" s="7"/>
      <c r="JQO23" s="7"/>
      <c r="JQP23" s="7"/>
      <c r="JQQ23" s="7"/>
      <c r="JQR23" s="7"/>
      <c r="JQS23" s="7"/>
      <c r="JQT23" s="7"/>
      <c r="JQU23" s="7"/>
      <c r="JQV23" s="7"/>
      <c r="JQW23" s="7"/>
      <c r="JQX23" s="7"/>
      <c r="JQY23" s="7"/>
      <c r="JQZ23" s="7"/>
      <c r="JRA23" s="7"/>
      <c r="JRB23" s="7"/>
      <c r="JRC23" s="7"/>
      <c r="JRD23" s="7"/>
      <c r="JRE23" s="7"/>
      <c r="JRF23" s="7"/>
      <c r="JRG23" s="7"/>
      <c r="JRH23" s="7"/>
      <c r="JRI23" s="7"/>
      <c r="JRJ23" s="7"/>
      <c r="JRK23" s="7"/>
      <c r="JRL23" s="7"/>
      <c r="JRM23" s="7"/>
      <c r="JRN23" s="7"/>
      <c r="JRO23" s="7"/>
      <c r="JRP23" s="7"/>
      <c r="JRQ23" s="7"/>
      <c r="JRR23" s="7"/>
      <c r="JRS23" s="7"/>
      <c r="JRT23" s="7"/>
      <c r="JRU23" s="7"/>
      <c r="JRV23" s="7"/>
      <c r="JRW23" s="7"/>
      <c r="JRX23" s="7"/>
      <c r="JRY23" s="7"/>
      <c r="JRZ23" s="7"/>
      <c r="JSA23" s="7"/>
      <c r="JSB23" s="7"/>
      <c r="JSC23" s="7"/>
      <c r="JSD23" s="7"/>
      <c r="JSE23" s="7"/>
      <c r="JSF23" s="7"/>
      <c r="JSG23" s="7"/>
      <c r="JSH23" s="7"/>
      <c r="JSI23" s="7"/>
      <c r="JSJ23" s="7"/>
      <c r="JSK23" s="7"/>
      <c r="JSL23" s="7"/>
      <c r="JSM23" s="7"/>
      <c r="JSN23" s="7"/>
      <c r="JSO23" s="7"/>
      <c r="JSP23" s="7"/>
      <c r="JSQ23" s="7"/>
      <c r="JSR23" s="7"/>
      <c r="JSS23" s="7"/>
      <c r="JST23" s="7"/>
      <c r="JSU23" s="7"/>
      <c r="JSV23" s="7"/>
      <c r="JSW23" s="7"/>
      <c r="JSX23" s="7"/>
      <c r="JSY23" s="7"/>
      <c r="JSZ23" s="7"/>
      <c r="JTA23" s="7"/>
      <c r="JTB23" s="7"/>
      <c r="JTC23" s="7"/>
      <c r="JTD23" s="7"/>
      <c r="JTE23" s="7"/>
      <c r="JTF23" s="7"/>
      <c r="JTG23" s="7"/>
      <c r="JTH23" s="7"/>
      <c r="JTI23" s="7"/>
      <c r="JTJ23" s="7"/>
      <c r="JTK23" s="7"/>
      <c r="JTL23" s="7"/>
      <c r="JTM23" s="7"/>
      <c r="JTN23" s="7"/>
      <c r="JTO23" s="7"/>
      <c r="JTP23" s="7"/>
      <c r="JTQ23" s="7"/>
      <c r="JTR23" s="7"/>
      <c r="JTS23" s="7"/>
      <c r="JTT23" s="7"/>
      <c r="JTU23" s="7"/>
      <c r="JTV23" s="7"/>
      <c r="JTW23" s="7"/>
      <c r="JTX23" s="7"/>
      <c r="JTY23" s="7"/>
      <c r="JTZ23" s="7"/>
      <c r="JUA23" s="7"/>
      <c r="JUB23" s="7"/>
      <c r="JUC23" s="7"/>
      <c r="JUD23" s="7"/>
      <c r="JUE23" s="7"/>
      <c r="JUF23" s="7"/>
      <c r="JUG23" s="7"/>
      <c r="JUH23" s="7"/>
      <c r="JUI23" s="7"/>
      <c r="JUJ23" s="7"/>
      <c r="JUK23" s="7"/>
      <c r="JUL23" s="7"/>
      <c r="JUM23" s="7"/>
      <c r="JUN23" s="7"/>
      <c r="JUO23" s="7"/>
      <c r="JUP23" s="7"/>
      <c r="JUQ23" s="7"/>
      <c r="JUR23" s="7"/>
      <c r="JUS23" s="7"/>
      <c r="JUT23" s="7"/>
      <c r="JUU23" s="7"/>
      <c r="JUV23" s="7"/>
      <c r="JUW23" s="7"/>
      <c r="JUX23" s="7"/>
      <c r="JUY23" s="7"/>
      <c r="JUZ23" s="7"/>
      <c r="JVA23" s="7"/>
      <c r="JVB23" s="7"/>
      <c r="JVC23" s="7"/>
      <c r="JVD23" s="7"/>
      <c r="JVE23" s="7"/>
      <c r="JVF23" s="7"/>
      <c r="JVG23" s="7"/>
      <c r="JVH23" s="7"/>
      <c r="JVI23" s="7"/>
      <c r="JVJ23" s="7"/>
      <c r="JVK23" s="7"/>
      <c r="JVL23" s="7"/>
      <c r="JVM23" s="7"/>
      <c r="JVN23" s="7"/>
      <c r="JVO23" s="7"/>
      <c r="JVP23" s="7"/>
      <c r="JVQ23" s="7"/>
      <c r="JVR23" s="7"/>
      <c r="JVS23" s="7"/>
      <c r="JVT23" s="7"/>
      <c r="JVU23" s="7"/>
      <c r="JVV23" s="7"/>
      <c r="JVW23" s="7"/>
      <c r="JVX23" s="7"/>
      <c r="JVY23" s="7"/>
      <c r="JVZ23" s="7"/>
      <c r="JWA23" s="7"/>
      <c r="JWB23" s="7"/>
      <c r="JWC23" s="7"/>
      <c r="JWD23" s="7"/>
      <c r="JWE23" s="7"/>
      <c r="JWF23" s="7"/>
      <c r="JWG23" s="7"/>
      <c r="JWH23" s="7"/>
      <c r="JWI23" s="7"/>
      <c r="JWJ23" s="7"/>
      <c r="JWK23" s="7"/>
      <c r="JWL23" s="7"/>
      <c r="JWM23" s="7"/>
      <c r="JWN23" s="7"/>
      <c r="JWO23" s="7"/>
      <c r="JWP23" s="7"/>
      <c r="JWQ23" s="7"/>
      <c r="JWR23" s="7"/>
      <c r="JWS23" s="7"/>
      <c r="JWT23" s="7"/>
      <c r="JWU23" s="7"/>
      <c r="JWV23" s="7"/>
      <c r="JWW23" s="7"/>
      <c r="JWX23" s="7"/>
      <c r="JWY23" s="7"/>
      <c r="JWZ23" s="7"/>
      <c r="JXA23" s="7"/>
      <c r="JXB23" s="7"/>
      <c r="JXC23" s="7"/>
      <c r="JXD23" s="7"/>
      <c r="JXE23" s="7"/>
      <c r="JXF23" s="7"/>
      <c r="JXG23" s="7"/>
      <c r="JXH23" s="7"/>
      <c r="JXI23" s="7"/>
      <c r="JXJ23" s="7"/>
      <c r="JXK23" s="7"/>
      <c r="JXL23" s="7"/>
      <c r="JXM23" s="7"/>
      <c r="JXN23" s="7"/>
      <c r="JXO23" s="7"/>
      <c r="JXP23" s="7"/>
      <c r="JXQ23" s="7"/>
      <c r="JXR23" s="7"/>
      <c r="JXS23" s="7"/>
      <c r="JXT23" s="7"/>
      <c r="JXU23" s="7"/>
      <c r="JXV23" s="7"/>
      <c r="JXW23" s="7"/>
      <c r="JXX23" s="7"/>
      <c r="JXY23" s="7"/>
      <c r="JXZ23" s="7"/>
      <c r="JYA23" s="7"/>
      <c r="JYB23" s="7"/>
      <c r="JYC23" s="7"/>
      <c r="JYD23" s="7"/>
      <c r="JYE23" s="7"/>
      <c r="JYF23" s="7"/>
      <c r="JYG23" s="7"/>
      <c r="JYH23" s="7"/>
      <c r="JYI23" s="7"/>
      <c r="JYJ23" s="7"/>
      <c r="JYK23" s="7"/>
      <c r="JYL23" s="7"/>
      <c r="JYM23" s="7"/>
      <c r="JYN23" s="7"/>
      <c r="JYO23" s="7"/>
      <c r="JYP23" s="7"/>
      <c r="JYQ23" s="7"/>
      <c r="JYR23" s="7"/>
      <c r="JYS23" s="7"/>
      <c r="JYT23" s="7"/>
      <c r="JYU23" s="7"/>
      <c r="JYV23" s="7"/>
      <c r="JYW23" s="7"/>
      <c r="JYX23" s="7"/>
      <c r="JYY23" s="7"/>
      <c r="JYZ23" s="7"/>
      <c r="JZA23" s="7"/>
      <c r="JZB23" s="7"/>
      <c r="JZC23" s="7"/>
      <c r="JZD23" s="7"/>
      <c r="JZE23" s="7"/>
      <c r="JZF23" s="7"/>
      <c r="JZG23" s="7"/>
      <c r="JZH23" s="7"/>
      <c r="JZI23" s="7"/>
      <c r="JZJ23" s="7"/>
      <c r="JZK23" s="7"/>
      <c r="JZL23" s="7"/>
      <c r="JZM23" s="7"/>
      <c r="JZN23" s="7"/>
      <c r="JZO23" s="7"/>
      <c r="JZP23" s="7"/>
      <c r="JZQ23" s="7"/>
      <c r="JZR23" s="7"/>
      <c r="JZS23" s="7"/>
      <c r="JZT23" s="7"/>
      <c r="JZU23" s="7"/>
      <c r="JZV23" s="7"/>
      <c r="JZW23" s="7"/>
      <c r="JZX23" s="7"/>
      <c r="JZY23" s="7"/>
      <c r="JZZ23" s="7"/>
      <c r="KAA23" s="7"/>
      <c r="KAB23" s="7"/>
      <c r="KAC23" s="7"/>
      <c r="KAD23" s="7"/>
      <c r="KAE23" s="7"/>
      <c r="KAF23" s="7"/>
      <c r="KAG23" s="7"/>
      <c r="KAH23" s="7"/>
      <c r="KAI23" s="7"/>
      <c r="KAJ23" s="7"/>
      <c r="KAK23" s="7"/>
      <c r="KAL23" s="7"/>
      <c r="KAM23" s="7"/>
      <c r="KAN23" s="7"/>
      <c r="KAO23" s="7"/>
      <c r="KAP23" s="7"/>
      <c r="KAQ23" s="7"/>
      <c r="KAR23" s="7"/>
      <c r="KAS23" s="7"/>
      <c r="KAT23" s="7"/>
      <c r="KAU23" s="7"/>
      <c r="KAV23" s="7"/>
      <c r="KAW23" s="7"/>
      <c r="KAX23" s="7"/>
      <c r="KAY23" s="7"/>
      <c r="KAZ23" s="7"/>
      <c r="KBA23" s="7"/>
      <c r="KBB23" s="7"/>
      <c r="KBC23" s="7"/>
      <c r="KBD23" s="7"/>
      <c r="KBE23" s="7"/>
      <c r="KBF23" s="7"/>
      <c r="KBG23" s="7"/>
      <c r="KBH23" s="7"/>
      <c r="KBI23" s="7"/>
      <c r="KBJ23" s="7"/>
      <c r="KBK23" s="7"/>
      <c r="KBL23" s="7"/>
      <c r="KBM23" s="7"/>
      <c r="KBN23" s="7"/>
      <c r="KBO23" s="7"/>
      <c r="KBP23" s="7"/>
      <c r="KBQ23" s="7"/>
      <c r="KBR23" s="7"/>
      <c r="KBS23" s="7"/>
      <c r="KBT23" s="7"/>
      <c r="KBU23" s="7"/>
      <c r="KBV23" s="7"/>
      <c r="KBW23" s="7"/>
      <c r="KBX23" s="7"/>
      <c r="KBY23" s="7"/>
      <c r="KBZ23" s="7"/>
      <c r="KCA23" s="7"/>
      <c r="KCB23" s="7"/>
      <c r="KCC23" s="7"/>
      <c r="KCD23" s="7"/>
      <c r="KCE23" s="7"/>
      <c r="KCF23" s="7"/>
      <c r="KCG23" s="7"/>
      <c r="KCH23" s="7"/>
      <c r="KCI23" s="7"/>
      <c r="KCJ23" s="7"/>
      <c r="KCK23" s="7"/>
      <c r="KCL23" s="7"/>
      <c r="KCM23" s="7"/>
      <c r="KCN23" s="7"/>
      <c r="KCO23" s="7"/>
      <c r="KCP23" s="7"/>
      <c r="KCQ23" s="7"/>
      <c r="KCR23" s="7"/>
      <c r="KCS23" s="7"/>
      <c r="KCT23" s="7"/>
      <c r="KCU23" s="7"/>
      <c r="KCV23" s="7"/>
      <c r="KCW23" s="7"/>
      <c r="KCX23" s="7"/>
      <c r="KCY23" s="7"/>
      <c r="KCZ23" s="7"/>
      <c r="KDA23" s="7"/>
      <c r="KDB23" s="7"/>
      <c r="KDC23" s="7"/>
      <c r="KDD23" s="7"/>
      <c r="KDE23" s="7"/>
      <c r="KDF23" s="7"/>
      <c r="KDG23" s="7"/>
      <c r="KDH23" s="7"/>
      <c r="KDI23" s="7"/>
      <c r="KDJ23" s="7"/>
      <c r="KDK23" s="7"/>
      <c r="KDL23" s="7"/>
      <c r="KDM23" s="7"/>
      <c r="KDN23" s="7"/>
      <c r="KDO23" s="7"/>
      <c r="KDP23" s="7"/>
      <c r="KDQ23" s="7"/>
      <c r="KDR23" s="7"/>
      <c r="KDS23" s="7"/>
      <c r="KDT23" s="7"/>
      <c r="KDU23" s="7"/>
      <c r="KDV23" s="7"/>
      <c r="KDW23" s="7"/>
      <c r="KDX23" s="7"/>
      <c r="KDY23" s="7"/>
      <c r="KDZ23" s="7"/>
      <c r="KEA23" s="7"/>
      <c r="KEB23" s="7"/>
      <c r="KEC23" s="7"/>
      <c r="KED23" s="7"/>
      <c r="KEE23" s="7"/>
      <c r="KEF23" s="7"/>
      <c r="KEG23" s="7"/>
      <c r="KEH23" s="7"/>
      <c r="KEI23" s="7"/>
      <c r="KEJ23" s="7"/>
      <c r="KEK23" s="7"/>
      <c r="KEL23" s="7"/>
      <c r="KEM23" s="7"/>
      <c r="KEN23" s="7"/>
      <c r="KEO23" s="7"/>
      <c r="KEP23" s="7"/>
      <c r="KEQ23" s="7"/>
      <c r="KER23" s="7"/>
      <c r="KES23" s="7"/>
      <c r="KET23" s="7"/>
      <c r="KEU23" s="7"/>
      <c r="KEV23" s="7"/>
      <c r="KEW23" s="7"/>
      <c r="KEX23" s="7"/>
      <c r="KEY23" s="7"/>
      <c r="KEZ23" s="7"/>
      <c r="KFA23" s="7"/>
      <c r="KFB23" s="7"/>
      <c r="KFC23" s="7"/>
      <c r="KFD23" s="7"/>
      <c r="KFE23" s="7"/>
      <c r="KFF23" s="7"/>
      <c r="KFG23" s="7"/>
      <c r="KFH23" s="7"/>
      <c r="KFI23" s="7"/>
      <c r="KFJ23" s="7"/>
      <c r="KFK23" s="7"/>
      <c r="KFL23" s="7"/>
      <c r="KFM23" s="7"/>
      <c r="KFN23" s="7"/>
      <c r="KFO23" s="7"/>
      <c r="KFP23" s="7"/>
      <c r="KFQ23" s="7"/>
      <c r="KFR23" s="7"/>
      <c r="KFS23" s="7"/>
      <c r="KFT23" s="7"/>
      <c r="KFU23" s="7"/>
      <c r="KFV23" s="7"/>
      <c r="KFW23" s="7"/>
      <c r="KFX23" s="7"/>
      <c r="KFY23" s="7"/>
      <c r="KFZ23" s="7"/>
      <c r="KGA23" s="7"/>
      <c r="KGB23" s="7"/>
      <c r="KGC23" s="7"/>
      <c r="KGD23" s="7"/>
      <c r="KGE23" s="7"/>
      <c r="KGF23" s="7"/>
      <c r="KGG23" s="7"/>
      <c r="KGH23" s="7"/>
      <c r="KGI23" s="7"/>
      <c r="KGJ23" s="7"/>
      <c r="KGK23" s="7"/>
      <c r="KGL23" s="7"/>
      <c r="KGM23" s="7"/>
      <c r="KGN23" s="7"/>
      <c r="KGO23" s="7"/>
      <c r="KGP23" s="7"/>
      <c r="KGQ23" s="7"/>
      <c r="KGR23" s="7"/>
      <c r="KGS23" s="7"/>
      <c r="KGT23" s="7"/>
      <c r="KGU23" s="7"/>
      <c r="KGV23" s="7"/>
      <c r="KGW23" s="7"/>
      <c r="KGX23" s="7"/>
      <c r="KGY23" s="7"/>
      <c r="KGZ23" s="7"/>
      <c r="KHA23" s="7"/>
      <c r="KHB23" s="7"/>
      <c r="KHC23" s="7"/>
      <c r="KHD23" s="7"/>
      <c r="KHE23" s="7"/>
      <c r="KHF23" s="7"/>
      <c r="KHG23" s="7"/>
      <c r="KHH23" s="7"/>
      <c r="KHI23" s="7"/>
      <c r="KHJ23" s="7"/>
      <c r="KHK23" s="7"/>
      <c r="KHL23" s="7"/>
      <c r="KHM23" s="7"/>
      <c r="KHN23" s="7"/>
      <c r="KHO23" s="7"/>
      <c r="KHP23" s="7"/>
      <c r="KHQ23" s="7"/>
      <c r="KHR23" s="7"/>
      <c r="KHS23" s="7"/>
      <c r="KHT23" s="7"/>
      <c r="KHU23" s="7"/>
      <c r="KHV23" s="7"/>
      <c r="KHW23" s="7"/>
      <c r="KHX23" s="7"/>
      <c r="KHY23" s="7"/>
      <c r="KHZ23" s="7"/>
      <c r="KIA23" s="7"/>
      <c r="KIB23" s="7"/>
      <c r="KIC23" s="7"/>
      <c r="KID23" s="7"/>
      <c r="KIE23" s="7"/>
      <c r="KIF23" s="7"/>
      <c r="KIG23" s="7"/>
      <c r="KIH23" s="7"/>
      <c r="KII23" s="7"/>
      <c r="KIJ23" s="7"/>
      <c r="KIK23" s="7"/>
      <c r="KIL23" s="7"/>
      <c r="KIM23" s="7"/>
      <c r="KIN23" s="7"/>
      <c r="KIO23" s="7"/>
      <c r="KIP23" s="7"/>
      <c r="KIQ23" s="7"/>
      <c r="KIR23" s="7"/>
      <c r="KIS23" s="7"/>
      <c r="KIT23" s="7"/>
      <c r="KIU23" s="7"/>
      <c r="KIV23" s="7"/>
      <c r="KIW23" s="7"/>
      <c r="KIX23" s="7"/>
      <c r="KIY23" s="7"/>
      <c r="KIZ23" s="7"/>
      <c r="KJA23" s="7"/>
      <c r="KJB23" s="7"/>
      <c r="KJC23" s="7"/>
      <c r="KJD23" s="7"/>
      <c r="KJE23" s="7"/>
      <c r="KJF23" s="7"/>
      <c r="KJG23" s="7"/>
      <c r="KJH23" s="7"/>
      <c r="KJI23" s="7"/>
      <c r="KJJ23" s="7"/>
      <c r="KJK23" s="7"/>
      <c r="KJL23" s="7"/>
      <c r="KJM23" s="7"/>
      <c r="KJN23" s="7"/>
      <c r="KJO23" s="7"/>
      <c r="KJP23" s="7"/>
      <c r="KJQ23" s="7"/>
      <c r="KJR23" s="7"/>
      <c r="KJS23" s="7"/>
      <c r="KJT23" s="7"/>
      <c r="KJU23" s="7"/>
      <c r="KJV23" s="7"/>
      <c r="KJW23" s="7"/>
      <c r="KJX23" s="7"/>
      <c r="KJY23" s="7"/>
      <c r="KJZ23" s="7"/>
      <c r="KKA23" s="7"/>
      <c r="KKB23" s="7"/>
      <c r="KKC23" s="7"/>
      <c r="KKD23" s="7"/>
      <c r="KKE23" s="7"/>
      <c r="KKF23" s="7"/>
      <c r="KKG23" s="7"/>
      <c r="KKH23" s="7"/>
      <c r="KKI23" s="7"/>
      <c r="KKJ23" s="7"/>
      <c r="KKK23" s="7"/>
      <c r="KKL23" s="7"/>
      <c r="KKM23" s="7"/>
      <c r="KKN23" s="7"/>
      <c r="KKO23" s="7"/>
      <c r="KKP23" s="7"/>
      <c r="KKQ23" s="7"/>
      <c r="KKR23" s="7"/>
      <c r="KKS23" s="7"/>
      <c r="KKT23" s="7"/>
      <c r="KKU23" s="7"/>
      <c r="KKV23" s="7"/>
      <c r="KKW23" s="7"/>
      <c r="KKX23" s="7"/>
      <c r="KKY23" s="7"/>
      <c r="KKZ23" s="7"/>
      <c r="KLA23" s="7"/>
      <c r="KLB23" s="7"/>
      <c r="KLC23" s="7"/>
      <c r="KLD23" s="7"/>
      <c r="KLE23" s="7"/>
      <c r="KLF23" s="7"/>
      <c r="KLG23" s="7"/>
      <c r="KLH23" s="7"/>
      <c r="KLI23" s="7"/>
      <c r="KLJ23" s="7"/>
      <c r="KLK23" s="7"/>
      <c r="KLL23" s="7"/>
      <c r="KLM23" s="7"/>
      <c r="KLN23" s="7"/>
      <c r="KLO23" s="7"/>
      <c r="KLP23" s="7"/>
      <c r="KLQ23" s="7"/>
      <c r="KLR23" s="7"/>
      <c r="KLS23" s="7"/>
      <c r="KLT23" s="7"/>
      <c r="KLU23" s="7"/>
      <c r="KLV23" s="7"/>
      <c r="KLW23" s="7"/>
      <c r="KLX23" s="7"/>
      <c r="KLY23" s="7"/>
      <c r="KLZ23" s="7"/>
      <c r="KMA23" s="7"/>
      <c r="KMB23" s="7"/>
      <c r="KMC23" s="7"/>
      <c r="KMD23" s="7"/>
      <c r="KME23" s="7"/>
      <c r="KMF23" s="7"/>
      <c r="KMG23" s="7"/>
      <c r="KMH23" s="7"/>
      <c r="KMI23" s="7"/>
      <c r="KMJ23" s="7"/>
      <c r="KMK23" s="7"/>
      <c r="KML23" s="7"/>
      <c r="KMM23" s="7"/>
      <c r="KMN23" s="7"/>
      <c r="KMO23" s="7"/>
      <c r="KMP23" s="7"/>
      <c r="KMQ23" s="7"/>
      <c r="KMR23" s="7"/>
      <c r="KMS23" s="7"/>
      <c r="KMT23" s="7"/>
      <c r="KMU23" s="7"/>
      <c r="KMV23" s="7"/>
      <c r="KMW23" s="7"/>
      <c r="KMX23" s="7"/>
      <c r="KMY23" s="7"/>
      <c r="KMZ23" s="7"/>
      <c r="KNA23" s="7"/>
      <c r="KNB23" s="7"/>
      <c r="KNC23" s="7"/>
      <c r="KND23" s="7"/>
      <c r="KNE23" s="7"/>
      <c r="KNF23" s="7"/>
      <c r="KNG23" s="7"/>
      <c r="KNH23" s="7"/>
      <c r="KNI23" s="7"/>
      <c r="KNJ23" s="7"/>
      <c r="KNK23" s="7"/>
      <c r="KNL23" s="7"/>
      <c r="KNM23" s="7"/>
      <c r="KNN23" s="7"/>
      <c r="KNO23" s="7"/>
      <c r="KNP23" s="7"/>
      <c r="KNQ23" s="7"/>
      <c r="KNR23" s="7"/>
      <c r="KNS23" s="7"/>
      <c r="KNT23" s="7"/>
      <c r="KNU23" s="7"/>
      <c r="KNV23" s="7"/>
      <c r="KNW23" s="7"/>
      <c r="KNX23" s="7"/>
      <c r="KNY23" s="7"/>
      <c r="KNZ23" s="7"/>
      <c r="KOA23" s="7"/>
      <c r="KOB23" s="7"/>
      <c r="KOC23" s="7"/>
      <c r="KOD23" s="7"/>
      <c r="KOE23" s="7"/>
      <c r="KOF23" s="7"/>
      <c r="KOG23" s="7"/>
      <c r="KOH23" s="7"/>
      <c r="KOI23" s="7"/>
      <c r="KOJ23" s="7"/>
      <c r="KOK23" s="7"/>
      <c r="KOL23" s="7"/>
      <c r="KOM23" s="7"/>
      <c r="KON23" s="7"/>
      <c r="KOO23" s="7"/>
      <c r="KOP23" s="7"/>
      <c r="KOQ23" s="7"/>
      <c r="KOR23" s="7"/>
      <c r="KOS23" s="7"/>
      <c r="KOT23" s="7"/>
      <c r="KOU23" s="7"/>
      <c r="KOV23" s="7"/>
      <c r="KOW23" s="7"/>
      <c r="KOX23" s="7"/>
      <c r="KOY23" s="7"/>
      <c r="KOZ23" s="7"/>
      <c r="KPA23" s="7"/>
      <c r="KPB23" s="7"/>
      <c r="KPC23" s="7"/>
      <c r="KPD23" s="7"/>
      <c r="KPE23" s="7"/>
      <c r="KPF23" s="7"/>
      <c r="KPG23" s="7"/>
      <c r="KPH23" s="7"/>
      <c r="KPI23" s="7"/>
      <c r="KPJ23" s="7"/>
      <c r="KPK23" s="7"/>
      <c r="KPL23" s="7"/>
      <c r="KPM23" s="7"/>
      <c r="KPN23" s="7"/>
      <c r="KPO23" s="7"/>
      <c r="KPP23" s="7"/>
      <c r="KPQ23" s="7"/>
      <c r="KPR23" s="7"/>
      <c r="KPS23" s="7"/>
      <c r="KPT23" s="7"/>
      <c r="KPU23" s="7"/>
      <c r="KPV23" s="7"/>
      <c r="KPW23" s="7"/>
      <c r="KPX23" s="7"/>
      <c r="KPY23" s="7"/>
      <c r="KPZ23" s="7"/>
      <c r="KQA23" s="7"/>
      <c r="KQB23" s="7"/>
      <c r="KQC23" s="7"/>
      <c r="KQD23" s="7"/>
      <c r="KQE23" s="7"/>
      <c r="KQF23" s="7"/>
      <c r="KQG23" s="7"/>
      <c r="KQH23" s="7"/>
      <c r="KQI23" s="7"/>
      <c r="KQJ23" s="7"/>
      <c r="KQK23" s="7"/>
      <c r="KQL23" s="7"/>
      <c r="KQM23" s="7"/>
      <c r="KQN23" s="7"/>
      <c r="KQO23" s="7"/>
      <c r="KQP23" s="7"/>
      <c r="KQQ23" s="7"/>
      <c r="KQR23" s="7"/>
      <c r="KQS23" s="7"/>
      <c r="KQT23" s="7"/>
      <c r="KQU23" s="7"/>
      <c r="KQV23" s="7"/>
      <c r="KQW23" s="7"/>
      <c r="KQX23" s="7"/>
      <c r="KQY23" s="7"/>
      <c r="KQZ23" s="7"/>
      <c r="KRA23" s="7"/>
      <c r="KRB23" s="7"/>
      <c r="KRC23" s="7"/>
      <c r="KRD23" s="7"/>
      <c r="KRE23" s="7"/>
      <c r="KRF23" s="7"/>
      <c r="KRG23" s="7"/>
      <c r="KRH23" s="7"/>
      <c r="KRI23" s="7"/>
      <c r="KRJ23" s="7"/>
      <c r="KRK23" s="7"/>
      <c r="KRL23" s="7"/>
      <c r="KRM23" s="7"/>
      <c r="KRN23" s="7"/>
      <c r="KRO23" s="7"/>
      <c r="KRP23" s="7"/>
      <c r="KRQ23" s="7"/>
      <c r="KRR23" s="7"/>
      <c r="KRS23" s="7"/>
      <c r="KRT23" s="7"/>
      <c r="KRU23" s="7"/>
      <c r="KRV23" s="7"/>
      <c r="KRW23" s="7"/>
      <c r="KRX23" s="7"/>
      <c r="KRY23" s="7"/>
      <c r="KRZ23" s="7"/>
      <c r="KSA23" s="7"/>
      <c r="KSB23" s="7"/>
      <c r="KSC23" s="7"/>
      <c r="KSD23" s="7"/>
      <c r="KSE23" s="7"/>
      <c r="KSF23" s="7"/>
      <c r="KSG23" s="7"/>
      <c r="KSH23" s="7"/>
      <c r="KSI23" s="7"/>
      <c r="KSJ23" s="7"/>
      <c r="KSK23" s="7"/>
      <c r="KSL23" s="7"/>
      <c r="KSM23" s="7"/>
      <c r="KSN23" s="7"/>
      <c r="KSO23" s="7"/>
      <c r="KSP23" s="7"/>
      <c r="KSQ23" s="7"/>
      <c r="KSR23" s="7"/>
      <c r="KSS23" s="7"/>
      <c r="KST23" s="7"/>
      <c r="KSU23" s="7"/>
      <c r="KSV23" s="7"/>
      <c r="KSW23" s="7"/>
      <c r="KSX23" s="7"/>
      <c r="KSY23" s="7"/>
      <c r="KSZ23" s="7"/>
      <c r="KTA23" s="7"/>
      <c r="KTB23" s="7"/>
      <c r="KTC23" s="7"/>
      <c r="KTD23" s="7"/>
      <c r="KTE23" s="7"/>
      <c r="KTF23" s="7"/>
      <c r="KTG23" s="7"/>
      <c r="KTH23" s="7"/>
      <c r="KTI23" s="7"/>
      <c r="KTJ23" s="7"/>
      <c r="KTK23" s="7"/>
      <c r="KTL23" s="7"/>
      <c r="KTM23" s="7"/>
      <c r="KTN23" s="7"/>
      <c r="KTO23" s="7"/>
      <c r="KTP23" s="7"/>
      <c r="KTQ23" s="7"/>
      <c r="KTR23" s="7"/>
      <c r="KTS23" s="7"/>
      <c r="KTT23" s="7"/>
      <c r="KTU23" s="7"/>
      <c r="KTV23" s="7"/>
      <c r="KTW23" s="7"/>
      <c r="KTX23" s="7"/>
      <c r="KTY23" s="7"/>
      <c r="KTZ23" s="7"/>
      <c r="KUA23" s="7"/>
      <c r="KUB23" s="7"/>
      <c r="KUC23" s="7"/>
      <c r="KUD23" s="7"/>
      <c r="KUE23" s="7"/>
      <c r="KUF23" s="7"/>
      <c r="KUG23" s="7"/>
      <c r="KUH23" s="7"/>
      <c r="KUI23" s="7"/>
      <c r="KUJ23" s="7"/>
      <c r="KUK23" s="7"/>
      <c r="KUL23" s="7"/>
      <c r="KUM23" s="7"/>
      <c r="KUN23" s="7"/>
      <c r="KUO23" s="7"/>
      <c r="KUP23" s="7"/>
      <c r="KUQ23" s="7"/>
      <c r="KUR23" s="7"/>
      <c r="KUS23" s="7"/>
      <c r="KUT23" s="7"/>
      <c r="KUU23" s="7"/>
      <c r="KUV23" s="7"/>
      <c r="KUW23" s="7"/>
      <c r="KUX23" s="7"/>
      <c r="KUY23" s="7"/>
      <c r="KUZ23" s="7"/>
      <c r="KVA23" s="7"/>
      <c r="KVB23" s="7"/>
      <c r="KVC23" s="7"/>
      <c r="KVD23" s="7"/>
      <c r="KVE23" s="7"/>
      <c r="KVF23" s="7"/>
      <c r="KVG23" s="7"/>
      <c r="KVH23" s="7"/>
      <c r="KVI23" s="7"/>
      <c r="KVJ23" s="7"/>
      <c r="KVK23" s="7"/>
      <c r="KVL23" s="7"/>
      <c r="KVM23" s="7"/>
      <c r="KVN23" s="7"/>
      <c r="KVO23" s="7"/>
      <c r="KVP23" s="7"/>
      <c r="KVQ23" s="7"/>
      <c r="KVR23" s="7"/>
      <c r="KVS23" s="7"/>
      <c r="KVT23" s="7"/>
      <c r="KVU23" s="7"/>
      <c r="KVV23" s="7"/>
      <c r="KVW23" s="7"/>
      <c r="KVX23" s="7"/>
      <c r="KVY23" s="7"/>
      <c r="KVZ23" s="7"/>
      <c r="KWA23" s="7"/>
      <c r="KWB23" s="7"/>
      <c r="KWC23" s="7"/>
      <c r="KWD23" s="7"/>
      <c r="KWE23" s="7"/>
      <c r="KWF23" s="7"/>
      <c r="KWG23" s="7"/>
      <c r="KWH23" s="7"/>
      <c r="KWI23" s="7"/>
      <c r="KWJ23" s="7"/>
      <c r="KWK23" s="7"/>
      <c r="KWL23" s="7"/>
      <c r="KWM23" s="7"/>
      <c r="KWN23" s="7"/>
      <c r="KWO23" s="7"/>
      <c r="KWP23" s="7"/>
      <c r="KWQ23" s="7"/>
      <c r="KWR23" s="7"/>
      <c r="KWS23" s="7"/>
      <c r="KWT23" s="7"/>
      <c r="KWU23" s="7"/>
      <c r="KWV23" s="7"/>
      <c r="KWW23" s="7"/>
      <c r="KWX23" s="7"/>
      <c r="KWY23" s="7"/>
      <c r="KWZ23" s="7"/>
      <c r="KXA23" s="7"/>
      <c r="KXB23" s="7"/>
      <c r="KXC23" s="7"/>
      <c r="KXD23" s="7"/>
      <c r="KXE23" s="7"/>
      <c r="KXF23" s="7"/>
      <c r="KXG23" s="7"/>
      <c r="KXH23" s="7"/>
      <c r="KXI23" s="7"/>
      <c r="KXJ23" s="7"/>
      <c r="KXK23" s="7"/>
      <c r="KXL23" s="7"/>
      <c r="KXM23" s="7"/>
      <c r="KXN23" s="7"/>
      <c r="KXO23" s="7"/>
      <c r="KXP23" s="7"/>
      <c r="KXQ23" s="7"/>
      <c r="KXR23" s="7"/>
      <c r="KXS23" s="7"/>
      <c r="KXT23" s="7"/>
      <c r="KXU23" s="7"/>
      <c r="KXV23" s="7"/>
      <c r="KXW23" s="7"/>
      <c r="KXX23" s="7"/>
      <c r="KXY23" s="7"/>
      <c r="KXZ23" s="7"/>
      <c r="KYA23" s="7"/>
      <c r="KYB23" s="7"/>
      <c r="KYC23" s="7"/>
      <c r="KYD23" s="7"/>
      <c r="KYE23" s="7"/>
      <c r="KYF23" s="7"/>
      <c r="KYG23" s="7"/>
      <c r="KYH23" s="7"/>
      <c r="KYI23" s="7"/>
      <c r="KYJ23" s="7"/>
      <c r="KYK23" s="7"/>
      <c r="KYL23" s="7"/>
      <c r="KYM23" s="7"/>
      <c r="KYN23" s="7"/>
      <c r="KYO23" s="7"/>
      <c r="KYP23" s="7"/>
      <c r="KYQ23" s="7"/>
      <c r="KYR23" s="7"/>
      <c r="KYS23" s="7"/>
      <c r="KYT23" s="7"/>
      <c r="KYU23" s="7"/>
      <c r="KYV23" s="7"/>
      <c r="KYW23" s="7"/>
      <c r="KYX23" s="7"/>
      <c r="KYY23" s="7"/>
      <c r="KYZ23" s="7"/>
      <c r="KZA23" s="7"/>
      <c r="KZB23" s="7"/>
      <c r="KZC23" s="7"/>
      <c r="KZD23" s="7"/>
      <c r="KZE23" s="7"/>
      <c r="KZF23" s="7"/>
      <c r="KZG23" s="7"/>
      <c r="KZH23" s="7"/>
      <c r="KZI23" s="7"/>
      <c r="KZJ23" s="7"/>
      <c r="KZK23" s="7"/>
      <c r="KZL23" s="7"/>
      <c r="KZM23" s="7"/>
      <c r="KZN23" s="7"/>
      <c r="KZO23" s="7"/>
      <c r="KZP23" s="7"/>
      <c r="KZQ23" s="7"/>
      <c r="KZR23" s="7"/>
      <c r="KZS23" s="7"/>
      <c r="KZT23" s="7"/>
      <c r="KZU23" s="7"/>
      <c r="KZV23" s="7"/>
      <c r="KZW23" s="7"/>
      <c r="KZX23" s="7"/>
      <c r="KZY23" s="7"/>
      <c r="KZZ23" s="7"/>
      <c r="LAA23" s="7"/>
      <c r="LAB23" s="7"/>
      <c r="LAC23" s="7"/>
      <c r="LAD23" s="7"/>
      <c r="LAE23" s="7"/>
      <c r="LAF23" s="7"/>
      <c r="LAG23" s="7"/>
      <c r="LAH23" s="7"/>
      <c r="LAI23" s="7"/>
      <c r="LAJ23" s="7"/>
      <c r="LAK23" s="7"/>
      <c r="LAL23" s="7"/>
      <c r="LAM23" s="7"/>
      <c r="LAN23" s="7"/>
      <c r="LAO23" s="7"/>
      <c r="LAP23" s="7"/>
      <c r="LAQ23" s="7"/>
      <c r="LAR23" s="7"/>
      <c r="LAS23" s="7"/>
      <c r="LAT23" s="7"/>
      <c r="LAU23" s="7"/>
      <c r="LAV23" s="7"/>
      <c r="LAW23" s="7"/>
      <c r="LAX23" s="7"/>
      <c r="LAY23" s="7"/>
      <c r="LAZ23" s="7"/>
      <c r="LBA23" s="7"/>
      <c r="LBB23" s="7"/>
      <c r="LBC23" s="7"/>
      <c r="LBD23" s="7"/>
      <c r="LBE23" s="7"/>
      <c r="LBF23" s="7"/>
      <c r="LBG23" s="7"/>
      <c r="LBH23" s="7"/>
      <c r="LBI23" s="7"/>
      <c r="LBJ23" s="7"/>
      <c r="LBK23" s="7"/>
      <c r="LBL23" s="7"/>
      <c r="LBM23" s="7"/>
      <c r="LBN23" s="7"/>
      <c r="LBO23" s="7"/>
      <c r="LBP23" s="7"/>
      <c r="LBQ23" s="7"/>
      <c r="LBR23" s="7"/>
      <c r="LBS23" s="7"/>
      <c r="LBT23" s="7"/>
      <c r="LBU23" s="7"/>
      <c r="LBV23" s="7"/>
      <c r="LBW23" s="7"/>
      <c r="LBX23" s="7"/>
      <c r="LBY23" s="7"/>
      <c r="LBZ23" s="7"/>
      <c r="LCA23" s="7"/>
      <c r="LCB23" s="7"/>
      <c r="LCC23" s="7"/>
      <c r="LCD23" s="7"/>
      <c r="LCE23" s="7"/>
      <c r="LCF23" s="7"/>
      <c r="LCG23" s="7"/>
      <c r="LCH23" s="7"/>
      <c r="LCI23" s="7"/>
      <c r="LCJ23" s="7"/>
      <c r="LCK23" s="7"/>
      <c r="LCL23" s="7"/>
      <c r="LCM23" s="7"/>
      <c r="LCN23" s="7"/>
      <c r="LCO23" s="7"/>
      <c r="LCP23" s="7"/>
      <c r="LCQ23" s="7"/>
      <c r="LCR23" s="7"/>
      <c r="LCS23" s="7"/>
      <c r="LCT23" s="7"/>
      <c r="LCU23" s="7"/>
      <c r="LCV23" s="7"/>
      <c r="LCW23" s="7"/>
      <c r="LCX23" s="7"/>
      <c r="LCY23" s="7"/>
      <c r="LCZ23" s="7"/>
      <c r="LDA23" s="7"/>
      <c r="LDB23" s="7"/>
      <c r="LDC23" s="7"/>
      <c r="LDD23" s="7"/>
      <c r="LDE23" s="7"/>
      <c r="LDF23" s="7"/>
      <c r="LDG23" s="7"/>
      <c r="LDH23" s="7"/>
      <c r="LDI23" s="7"/>
      <c r="LDJ23" s="7"/>
      <c r="LDK23" s="7"/>
      <c r="LDL23" s="7"/>
      <c r="LDM23" s="7"/>
      <c r="LDN23" s="7"/>
      <c r="LDO23" s="7"/>
      <c r="LDP23" s="7"/>
      <c r="LDQ23" s="7"/>
      <c r="LDR23" s="7"/>
      <c r="LDS23" s="7"/>
      <c r="LDT23" s="7"/>
      <c r="LDU23" s="7"/>
      <c r="LDV23" s="7"/>
      <c r="LDW23" s="7"/>
      <c r="LDX23" s="7"/>
      <c r="LDY23" s="7"/>
      <c r="LDZ23" s="7"/>
      <c r="LEA23" s="7"/>
      <c r="LEB23" s="7"/>
      <c r="LEC23" s="7"/>
      <c r="LED23" s="7"/>
      <c r="LEE23" s="7"/>
      <c r="LEF23" s="7"/>
      <c r="LEG23" s="7"/>
      <c r="LEH23" s="7"/>
      <c r="LEI23" s="7"/>
      <c r="LEJ23" s="7"/>
      <c r="LEK23" s="7"/>
      <c r="LEL23" s="7"/>
      <c r="LEM23" s="7"/>
      <c r="LEN23" s="7"/>
      <c r="LEO23" s="7"/>
      <c r="LEP23" s="7"/>
      <c r="LEQ23" s="7"/>
      <c r="LER23" s="7"/>
      <c r="LES23" s="7"/>
      <c r="LET23" s="7"/>
      <c r="LEU23" s="7"/>
      <c r="LEV23" s="7"/>
      <c r="LEW23" s="7"/>
      <c r="LEX23" s="7"/>
      <c r="LEY23" s="7"/>
      <c r="LEZ23" s="7"/>
      <c r="LFA23" s="7"/>
      <c r="LFB23" s="7"/>
      <c r="LFC23" s="7"/>
      <c r="LFD23" s="7"/>
      <c r="LFE23" s="7"/>
      <c r="LFF23" s="7"/>
      <c r="LFG23" s="7"/>
      <c r="LFH23" s="7"/>
      <c r="LFI23" s="7"/>
      <c r="LFJ23" s="7"/>
      <c r="LFK23" s="7"/>
      <c r="LFL23" s="7"/>
      <c r="LFM23" s="7"/>
      <c r="LFN23" s="7"/>
      <c r="LFO23" s="7"/>
      <c r="LFP23" s="7"/>
      <c r="LFQ23" s="7"/>
      <c r="LFR23" s="7"/>
      <c r="LFS23" s="7"/>
      <c r="LFT23" s="7"/>
      <c r="LFU23" s="7"/>
      <c r="LFV23" s="7"/>
      <c r="LFW23" s="7"/>
      <c r="LFX23" s="7"/>
      <c r="LFY23" s="7"/>
      <c r="LFZ23" s="7"/>
      <c r="LGA23" s="7"/>
      <c r="LGB23" s="7"/>
      <c r="LGC23" s="7"/>
      <c r="LGD23" s="7"/>
      <c r="LGE23" s="7"/>
      <c r="LGF23" s="7"/>
      <c r="LGG23" s="7"/>
      <c r="LGH23" s="7"/>
      <c r="LGI23" s="7"/>
      <c r="LGJ23" s="7"/>
      <c r="LGK23" s="7"/>
      <c r="LGL23" s="7"/>
      <c r="LGM23" s="7"/>
      <c r="LGN23" s="7"/>
      <c r="LGO23" s="7"/>
      <c r="LGP23" s="7"/>
      <c r="LGQ23" s="7"/>
      <c r="LGR23" s="7"/>
      <c r="LGS23" s="7"/>
      <c r="LGT23" s="7"/>
      <c r="LGU23" s="7"/>
      <c r="LGV23" s="7"/>
      <c r="LGW23" s="7"/>
      <c r="LGX23" s="7"/>
      <c r="LGY23" s="7"/>
      <c r="LGZ23" s="7"/>
      <c r="LHA23" s="7"/>
      <c r="LHB23" s="7"/>
      <c r="LHC23" s="7"/>
      <c r="LHD23" s="7"/>
      <c r="LHE23" s="7"/>
      <c r="LHF23" s="7"/>
      <c r="LHG23" s="7"/>
      <c r="LHH23" s="7"/>
      <c r="LHI23" s="7"/>
      <c r="LHJ23" s="7"/>
      <c r="LHK23" s="7"/>
      <c r="LHL23" s="7"/>
      <c r="LHM23" s="7"/>
      <c r="LHN23" s="7"/>
      <c r="LHO23" s="7"/>
      <c r="LHP23" s="7"/>
      <c r="LHQ23" s="7"/>
      <c r="LHR23" s="7"/>
      <c r="LHS23" s="7"/>
      <c r="LHT23" s="7"/>
      <c r="LHU23" s="7"/>
      <c r="LHV23" s="7"/>
      <c r="LHW23" s="7"/>
      <c r="LHX23" s="7"/>
      <c r="LHY23" s="7"/>
      <c r="LHZ23" s="7"/>
      <c r="LIA23" s="7"/>
      <c r="LIB23" s="7"/>
      <c r="LIC23" s="7"/>
      <c r="LID23" s="7"/>
      <c r="LIE23" s="7"/>
      <c r="LIF23" s="7"/>
      <c r="LIG23" s="7"/>
      <c r="LIH23" s="7"/>
      <c r="LII23" s="7"/>
      <c r="LIJ23" s="7"/>
      <c r="LIK23" s="7"/>
      <c r="LIL23" s="7"/>
      <c r="LIM23" s="7"/>
      <c r="LIN23" s="7"/>
      <c r="LIO23" s="7"/>
      <c r="LIP23" s="7"/>
      <c r="LIQ23" s="7"/>
      <c r="LIR23" s="7"/>
      <c r="LIS23" s="7"/>
      <c r="LIT23" s="7"/>
      <c r="LIU23" s="7"/>
      <c r="LIV23" s="7"/>
      <c r="LIW23" s="7"/>
      <c r="LIX23" s="7"/>
      <c r="LIY23" s="7"/>
      <c r="LIZ23" s="7"/>
      <c r="LJA23" s="7"/>
      <c r="LJB23" s="7"/>
      <c r="LJC23" s="7"/>
      <c r="LJD23" s="7"/>
      <c r="LJE23" s="7"/>
      <c r="LJF23" s="7"/>
      <c r="LJG23" s="7"/>
      <c r="LJH23" s="7"/>
      <c r="LJI23" s="7"/>
      <c r="LJJ23" s="7"/>
      <c r="LJK23" s="7"/>
      <c r="LJL23" s="7"/>
      <c r="LJM23" s="7"/>
      <c r="LJN23" s="7"/>
      <c r="LJO23" s="7"/>
      <c r="LJP23" s="7"/>
      <c r="LJQ23" s="7"/>
      <c r="LJR23" s="7"/>
      <c r="LJS23" s="7"/>
      <c r="LJT23" s="7"/>
      <c r="LJU23" s="7"/>
      <c r="LJV23" s="7"/>
      <c r="LJW23" s="7"/>
      <c r="LJX23" s="7"/>
      <c r="LJY23" s="7"/>
      <c r="LJZ23" s="7"/>
      <c r="LKA23" s="7"/>
      <c r="LKB23" s="7"/>
      <c r="LKC23" s="7"/>
      <c r="LKD23" s="7"/>
      <c r="LKE23" s="7"/>
      <c r="LKF23" s="7"/>
      <c r="LKG23" s="7"/>
      <c r="LKH23" s="7"/>
      <c r="LKI23" s="7"/>
      <c r="LKJ23" s="7"/>
      <c r="LKK23" s="7"/>
      <c r="LKL23" s="7"/>
      <c r="LKM23" s="7"/>
      <c r="LKN23" s="7"/>
      <c r="LKO23" s="7"/>
      <c r="LKP23" s="7"/>
      <c r="LKQ23" s="7"/>
      <c r="LKR23" s="7"/>
      <c r="LKS23" s="7"/>
      <c r="LKT23" s="7"/>
      <c r="LKU23" s="7"/>
      <c r="LKV23" s="7"/>
      <c r="LKW23" s="7"/>
      <c r="LKX23" s="7"/>
      <c r="LKY23" s="7"/>
      <c r="LKZ23" s="7"/>
      <c r="LLA23" s="7"/>
      <c r="LLB23" s="7"/>
      <c r="LLC23" s="7"/>
      <c r="LLD23" s="7"/>
      <c r="LLE23" s="7"/>
      <c r="LLF23" s="7"/>
      <c r="LLG23" s="7"/>
      <c r="LLH23" s="7"/>
      <c r="LLI23" s="7"/>
      <c r="LLJ23" s="7"/>
      <c r="LLK23" s="7"/>
      <c r="LLL23" s="7"/>
      <c r="LLM23" s="7"/>
      <c r="LLN23" s="7"/>
      <c r="LLO23" s="7"/>
      <c r="LLP23" s="7"/>
      <c r="LLQ23" s="7"/>
      <c r="LLR23" s="7"/>
      <c r="LLS23" s="7"/>
      <c r="LLT23" s="7"/>
      <c r="LLU23" s="7"/>
      <c r="LLV23" s="7"/>
      <c r="LLW23" s="7"/>
      <c r="LLX23" s="7"/>
      <c r="LLY23" s="7"/>
      <c r="LLZ23" s="7"/>
      <c r="LMA23" s="7"/>
      <c r="LMB23" s="7"/>
      <c r="LMC23" s="7"/>
      <c r="LMD23" s="7"/>
      <c r="LME23" s="7"/>
      <c r="LMF23" s="7"/>
      <c r="LMG23" s="7"/>
      <c r="LMH23" s="7"/>
      <c r="LMI23" s="7"/>
      <c r="LMJ23" s="7"/>
      <c r="LMK23" s="7"/>
      <c r="LML23" s="7"/>
      <c r="LMM23" s="7"/>
      <c r="LMN23" s="7"/>
      <c r="LMO23" s="7"/>
      <c r="LMP23" s="7"/>
      <c r="LMQ23" s="7"/>
      <c r="LMR23" s="7"/>
      <c r="LMS23" s="7"/>
      <c r="LMT23" s="7"/>
      <c r="LMU23" s="7"/>
      <c r="LMV23" s="7"/>
      <c r="LMW23" s="7"/>
      <c r="LMX23" s="7"/>
      <c r="LMY23" s="7"/>
      <c r="LMZ23" s="7"/>
      <c r="LNA23" s="7"/>
      <c r="LNB23" s="7"/>
      <c r="LNC23" s="7"/>
      <c r="LND23" s="7"/>
      <c r="LNE23" s="7"/>
      <c r="LNF23" s="7"/>
      <c r="LNG23" s="7"/>
      <c r="LNH23" s="7"/>
      <c r="LNI23" s="7"/>
      <c r="LNJ23" s="7"/>
      <c r="LNK23" s="7"/>
      <c r="LNL23" s="7"/>
      <c r="LNM23" s="7"/>
      <c r="LNN23" s="7"/>
      <c r="LNO23" s="7"/>
      <c r="LNP23" s="7"/>
      <c r="LNQ23" s="7"/>
      <c r="LNR23" s="7"/>
      <c r="LNS23" s="7"/>
      <c r="LNT23" s="7"/>
      <c r="LNU23" s="7"/>
      <c r="LNV23" s="7"/>
      <c r="LNW23" s="7"/>
      <c r="LNX23" s="7"/>
      <c r="LNY23" s="7"/>
      <c r="LNZ23" s="7"/>
      <c r="LOA23" s="7"/>
      <c r="LOB23" s="7"/>
      <c r="LOC23" s="7"/>
      <c r="LOD23" s="7"/>
      <c r="LOE23" s="7"/>
      <c r="LOF23" s="7"/>
      <c r="LOG23" s="7"/>
      <c r="LOH23" s="7"/>
      <c r="LOI23" s="7"/>
      <c r="LOJ23" s="7"/>
      <c r="LOK23" s="7"/>
      <c r="LOL23" s="7"/>
      <c r="LOM23" s="7"/>
      <c r="LON23" s="7"/>
      <c r="LOO23" s="7"/>
      <c r="LOP23" s="7"/>
      <c r="LOQ23" s="7"/>
      <c r="LOR23" s="7"/>
      <c r="LOS23" s="7"/>
      <c r="LOT23" s="7"/>
      <c r="LOU23" s="7"/>
      <c r="LOV23" s="7"/>
      <c r="LOW23" s="7"/>
      <c r="LOX23" s="7"/>
      <c r="LOY23" s="7"/>
      <c r="LOZ23" s="7"/>
      <c r="LPA23" s="7"/>
      <c r="LPB23" s="7"/>
      <c r="LPC23" s="7"/>
      <c r="LPD23" s="7"/>
      <c r="LPE23" s="7"/>
      <c r="LPF23" s="7"/>
      <c r="LPG23" s="7"/>
      <c r="LPH23" s="7"/>
      <c r="LPI23" s="7"/>
      <c r="LPJ23" s="7"/>
      <c r="LPK23" s="7"/>
      <c r="LPL23" s="7"/>
      <c r="LPM23" s="7"/>
      <c r="LPN23" s="7"/>
      <c r="LPO23" s="7"/>
      <c r="LPP23" s="7"/>
      <c r="LPQ23" s="7"/>
      <c r="LPR23" s="7"/>
      <c r="LPS23" s="7"/>
      <c r="LPT23" s="7"/>
      <c r="LPU23" s="7"/>
      <c r="LPV23" s="7"/>
      <c r="LPW23" s="7"/>
      <c r="LPX23" s="7"/>
      <c r="LPY23" s="7"/>
      <c r="LPZ23" s="7"/>
      <c r="LQA23" s="7"/>
      <c r="LQB23" s="7"/>
      <c r="LQC23" s="7"/>
      <c r="LQD23" s="7"/>
      <c r="LQE23" s="7"/>
      <c r="LQF23" s="7"/>
      <c r="LQG23" s="7"/>
      <c r="LQH23" s="7"/>
      <c r="LQI23" s="7"/>
      <c r="LQJ23" s="7"/>
      <c r="LQK23" s="7"/>
      <c r="LQL23" s="7"/>
      <c r="LQM23" s="7"/>
      <c r="LQN23" s="7"/>
      <c r="LQO23" s="7"/>
      <c r="LQP23" s="7"/>
      <c r="LQQ23" s="7"/>
      <c r="LQR23" s="7"/>
      <c r="LQS23" s="7"/>
      <c r="LQT23" s="7"/>
      <c r="LQU23" s="7"/>
      <c r="LQV23" s="7"/>
      <c r="LQW23" s="7"/>
      <c r="LQX23" s="7"/>
      <c r="LQY23" s="7"/>
      <c r="LQZ23" s="7"/>
      <c r="LRA23" s="7"/>
      <c r="LRB23" s="7"/>
      <c r="LRC23" s="7"/>
      <c r="LRD23" s="7"/>
      <c r="LRE23" s="7"/>
      <c r="LRF23" s="7"/>
      <c r="LRG23" s="7"/>
      <c r="LRH23" s="7"/>
      <c r="LRI23" s="7"/>
      <c r="LRJ23" s="7"/>
      <c r="LRK23" s="7"/>
      <c r="LRL23" s="7"/>
      <c r="LRM23" s="7"/>
      <c r="LRN23" s="7"/>
      <c r="LRO23" s="7"/>
      <c r="LRP23" s="7"/>
      <c r="LRQ23" s="7"/>
      <c r="LRR23" s="7"/>
      <c r="LRS23" s="7"/>
      <c r="LRT23" s="7"/>
      <c r="LRU23" s="7"/>
      <c r="LRV23" s="7"/>
      <c r="LRW23" s="7"/>
      <c r="LRX23" s="7"/>
      <c r="LRY23" s="7"/>
      <c r="LRZ23" s="7"/>
      <c r="LSA23" s="7"/>
      <c r="LSB23" s="7"/>
      <c r="LSC23" s="7"/>
      <c r="LSD23" s="7"/>
      <c r="LSE23" s="7"/>
      <c r="LSF23" s="7"/>
      <c r="LSG23" s="7"/>
      <c r="LSH23" s="7"/>
      <c r="LSI23" s="7"/>
      <c r="LSJ23" s="7"/>
      <c r="LSK23" s="7"/>
      <c r="LSL23" s="7"/>
      <c r="LSM23" s="7"/>
      <c r="LSN23" s="7"/>
      <c r="LSO23" s="7"/>
      <c r="LSP23" s="7"/>
      <c r="LSQ23" s="7"/>
      <c r="LSR23" s="7"/>
      <c r="LSS23" s="7"/>
      <c r="LST23" s="7"/>
      <c r="LSU23" s="7"/>
      <c r="LSV23" s="7"/>
      <c r="LSW23" s="7"/>
      <c r="LSX23" s="7"/>
      <c r="LSY23" s="7"/>
      <c r="LSZ23" s="7"/>
      <c r="LTA23" s="7"/>
      <c r="LTB23" s="7"/>
      <c r="LTC23" s="7"/>
      <c r="LTD23" s="7"/>
      <c r="LTE23" s="7"/>
      <c r="LTF23" s="7"/>
      <c r="LTG23" s="7"/>
      <c r="LTH23" s="7"/>
      <c r="LTI23" s="7"/>
      <c r="LTJ23" s="7"/>
      <c r="LTK23" s="7"/>
      <c r="LTL23" s="7"/>
      <c r="LTM23" s="7"/>
      <c r="LTN23" s="7"/>
      <c r="LTO23" s="7"/>
      <c r="LTP23" s="7"/>
      <c r="LTQ23" s="7"/>
      <c r="LTR23" s="7"/>
      <c r="LTS23" s="7"/>
      <c r="LTT23" s="7"/>
      <c r="LTU23" s="7"/>
      <c r="LTV23" s="7"/>
      <c r="LTW23" s="7"/>
      <c r="LTX23" s="7"/>
      <c r="LTY23" s="7"/>
      <c r="LTZ23" s="7"/>
      <c r="LUA23" s="7"/>
      <c r="LUB23" s="7"/>
      <c r="LUC23" s="7"/>
      <c r="LUD23" s="7"/>
      <c r="LUE23" s="7"/>
      <c r="LUF23" s="7"/>
      <c r="LUG23" s="7"/>
      <c r="LUH23" s="7"/>
      <c r="LUI23" s="7"/>
      <c r="LUJ23" s="7"/>
      <c r="LUK23" s="7"/>
      <c r="LUL23" s="7"/>
      <c r="LUM23" s="7"/>
      <c r="LUN23" s="7"/>
      <c r="LUO23" s="7"/>
      <c r="LUP23" s="7"/>
      <c r="LUQ23" s="7"/>
      <c r="LUR23" s="7"/>
      <c r="LUS23" s="7"/>
      <c r="LUT23" s="7"/>
      <c r="LUU23" s="7"/>
      <c r="LUV23" s="7"/>
      <c r="LUW23" s="7"/>
      <c r="LUX23" s="7"/>
      <c r="LUY23" s="7"/>
      <c r="LUZ23" s="7"/>
      <c r="LVA23" s="7"/>
      <c r="LVB23" s="7"/>
      <c r="LVC23" s="7"/>
      <c r="LVD23" s="7"/>
      <c r="LVE23" s="7"/>
      <c r="LVF23" s="7"/>
      <c r="LVG23" s="7"/>
      <c r="LVH23" s="7"/>
      <c r="LVI23" s="7"/>
      <c r="LVJ23" s="7"/>
      <c r="LVK23" s="7"/>
      <c r="LVL23" s="7"/>
      <c r="LVM23" s="7"/>
      <c r="LVN23" s="7"/>
      <c r="LVO23" s="7"/>
      <c r="LVP23" s="7"/>
      <c r="LVQ23" s="7"/>
      <c r="LVR23" s="7"/>
      <c r="LVS23" s="7"/>
      <c r="LVT23" s="7"/>
      <c r="LVU23" s="7"/>
      <c r="LVV23" s="7"/>
      <c r="LVW23" s="7"/>
      <c r="LVX23" s="7"/>
      <c r="LVY23" s="7"/>
      <c r="LVZ23" s="7"/>
      <c r="LWA23" s="7"/>
      <c r="LWB23" s="7"/>
      <c r="LWC23" s="7"/>
      <c r="LWD23" s="7"/>
      <c r="LWE23" s="7"/>
      <c r="LWF23" s="7"/>
      <c r="LWG23" s="7"/>
      <c r="LWH23" s="7"/>
      <c r="LWI23" s="7"/>
      <c r="LWJ23" s="7"/>
      <c r="LWK23" s="7"/>
      <c r="LWL23" s="7"/>
      <c r="LWM23" s="7"/>
      <c r="LWN23" s="7"/>
      <c r="LWO23" s="7"/>
      <c r="LWP23" s="7"/>
      <c r="LWQ23" s="7"/>
      <c r="LWR23" s="7"/>
      <c r="LWS23" s="7"/>
      <c r="LWT23" s="7"/>
      <c r="LWU23" s="7"/>
      <c r="LWV23" s="7"/>
      <c r="LWW23" s="7"/>
      <c r="LWX23" s="7"/>
      <c r="LWY23" s="7"/>
      <c r="LWZ23" s="7"/>
      <c r="LXA23" s="7"/>
      <c r="LXB23" s="7"/>
      <c r="LXC23" s="7"/>
      <c r="LXD23" s="7"/>
      <c r="LXE23" s="7"/>
      <c r="LXF23" s="7"/>
      <c r="LXG23" s="7"/>
      <c r="LXH23" s="7"/>
      <c r="LXI23" s="7"/>
      <c r="LXJ23" s="7"/>
      <c r="LXK23" s="7"/>
      <c r="LXL23" s="7"/>
      <c r="LXM23" s="7"/>
      <c r="LXN23" s="7"/>
      <c r="LXO23" s="7"/>
      <c r="LXP23" s="7"/>
      <c r="LXQ23" s="7"/>
      <c r="LXR23" s="7"/>
      <c r="LXS23" s="7"/>
      <c r="LXT23" s="7"/>
      <c r="LXU23" s="7"/>
      <c r="LXV23" s="7"/>
      <c r="LXW23" s="7"/>
      <c r="LXX23" s="7"/>
      <c r="LXY23" s="7"/>
      <c r="LXZ23" s="7"/>
      <c r="LYA23" s="7"/>
      <c r="LYB23" s="7"/>
      <c r="LYC23" s="7"/>
      <c r="LYD23" s="7"/>
      <c r="LYE23" s="7"/>
      <c r="LYF23" s="7"/>
      <c r="LYG23" s="7"/>
      <c r="LYH23" s="7"/>
      <c r="LYI23" s="7"/>
      <c r="LYJ23" s="7"/>
      <c r="LYK23" s="7"/>
      <c r="LYL23" s="7"/>
      <c r="LYM23" s="7"/>
      <c r="LYN23" s="7"/>
      <c r="LYO23" s="7"/>
      <c r="LYP23" s="7"/>
      <c r="LYQ23" s="7"/>
      <c r="LYR23" s="7"/>
      <c r="LYS23" s="7"/>
      <c r="LYT23" s="7"/>
      <c r="LYU23" s="7"/>
      <c r="LYV23" s="7"/>
      <c r="LYW23" s="7"/>
      <c r="LYX23" s="7"/>
      <c r="LYY23" s="7"/>
      <c r="LYZ23" s="7"/>
      <c r="LZA23" s="7"/>
      <c r="LZB23" s="7"/>
      <c r="LZC23" s="7"/>
      <c r="LZD23" s="7"/>
      <c r="LZE23" s="7"/>
      <c r="LZF23" s="7"/>
      <c r="LZG23" s="7"/>
      <c r="LZH23" s="7"/>
      <c r="LZI23" s="7"/>
      <c r="LZJ23" s="7"/>
      <c r="LZK23" s="7"/>
      <c r="LZL23" s="7"/>
      <c r="LZM23" s="7"/>
      <c r="LZN23" s="7"/>
      <c r="LZO23" s="7"/>
      <c r="LZP23" s="7"/>
      <c r="LZQ23" s="7"/>
      <c r="LZR23" s="7"/>
      <c r="LZS23" s="7"/>
      <c r="LZT23" s="7"/>
      <c r="LZU23" s="7"/>
      <c r="LZV23" s="7"/>
      <c r="LZW23" s="7"/>
      <c r="LZX23" s="7"/>
      <c r="LZY23" s="7"/>
      <c r="LZZ23" s="7"/>
      <c r="MAA23" s="7"/>
      <c r="MAB23" s="7"/>
      <c r="MAC23" s="7"/>
      <c r="MAD23" s="7"/>
      <c r="MAE23" s="7"/>
      <c r="MAF23" s="7"/>
      <c r="MAG23" s="7"/>
      <c r="MAH23" s="7"/>
      <c r="MAI23" s="7"/>
      <c r="MAJ23" s="7"/>
      <c r="MAK23" s="7"/>
      <c r="MAL23" s="7"/>
      <c r="MAM23" s="7"/>
      <c r="MAN23" s="7"/>
      <c r="MAO23" s="7"/>
      <c r="MAP23" s="7"/>
      <c r="MAQ23" s="7"/>
      <c r="MAR23" s="7"/>
      <c r="MAS23" s="7"/>
      <c r="MAT23" s="7"/>
      <c r="MAU23" s="7"/>
      <c r="MAV23" s="7"/>
      <c r="MAW23" s="7"/>
      <c r="MAX23" s="7"/>
      <c r="MAY23" s="7"/>
      <c r="MAZ23" s="7"/>
      <c r="MBA23" s="7"/>
      <c r="MBB23" s="7"/>
      <c r="MBC23" s="7"/>
      <c r="MBD23" s="7"/>
      <c r="MBE23" s="7"/>
      <c r="MBF23" s="7"/>
      <c r="MBG23" s="7"/>
      <c r="MBH23" s="7"/>
      <c r="MBI23" s="7"/>
      <c r="MBJ23" s="7"/>
      <c r="MBK23" s="7"/>
      <c r="MBL23" s="7"/>
      <c r="MBM23" s="7"/>
      <c r="MBN23" s="7"/>
      <c r="MBO23" s="7"/>
      <c r="MBP23" s="7"/>
      <c r="MBQ23" s="7"/>
      <c r="MBR23" s="7"/>
      <c r="MBS23" s="7"/>
      <c r="MBT23" s="7"/>
      <c r="MBU23" s="7"/>
      <c r="MBV23" s="7"/>
      <c r="MBW23" s="7"/>
      <c r="MBX23" s="7"/>
      <c r="MBY23" s="7"/>
      <c r="MBZ23" s="7"/>
      <c r="MCA23" s="7"/>
      <c r="MCB23" s="7"/>
      <c r="MCC23" s="7"/>
      <c r="MCD23" s="7"/>
      <c r="MCE23" s="7"/>
      <c r="MCF23" s="7"/>
      <c r="MCG23" s="7"/>
      <c r="MCH23" s="7"/>
      <c r="MCI23" s="7"/>
      <c r="MCJ23" s="7"/>
      <c r="MCK23" s="7"/>
      <c r="MCL23" s="7"/>
      <c r="MCM23" s="7"/>
      <c r="MCN23" s="7"/>
      <c r="MCO23" s="7"/>
      <c r="MCP23" s="7"/>
      <c r="MCQ23" s="7"/>
      <c r="MCR23" s="7"/>
      <c r="MCS23" s="7"/>
      <c r="MCT23" s="7"/>
      <c r="MCU23" s="7"/>
      <c r="MCV23" s="7"/>
      <c r="MCW23" s="7"/>
      <c r="MCX23" s="7"/>
      <c r="MCY23" s="7"/>
      <c r="MCZ23" s="7"/>
      <c r="MDA23" s="7"/>
      <c r="MDB23" s="7"/>
      <c r="MDC23" s="7"/>
      <c r="MDD23" s="7"/>
      <c r="MDE23" s="7"/>
      <c r="MDF23" s="7"/>
      <c r="MDG23" s="7"/>
      <c r="MDH23" s="7"/>
      <c r="MDI23" s="7"/>
      <c r="MDJ23" s="7"/>
      <c r="MDK23" s="7"/>
      <c r="MDL23" s="7"/>
      <c r="MDM23" s="7"/>
      <c r="MDN23" s="7"/>
      <c r="MDO23" s="7"/>
      <c r="MDP23" s="7"/>
      <c r="MDQ23" s="7"/>
      <c r="MDR23" s="7"/>
      <c r="MDS23" s="7"/>
      <c r="MDT23" s="7"/>
      <c r="MDU23" s="7"/>
      <c r="MDV23" s="7"/>
      <c r="MDW23" s="7"/>
      <c r="MDX23" s="7"/>
      <c r="MDY23" s="7"/>
      <c r="MDZ23" s="7"/>
      <c r="MEA23" s="7"/>
      <c r="MEB23" s="7"/>
      <c r="MEC23" s="7"/>
      <c r="MED23" s="7"/>
      <c r="MEE23" s="7"/>
      <c r="MEF23" s="7"/>
      <c r="MEG23" s="7"/>
      <c r="MEH23" s="7"/>
      <c r="MEI23" s="7"/>
      <c r="MEJ23" s="7"/>
      <c r="MEK23" s="7"/>
      <c r="MEL23" s="7"/>
      <c r="MEM23" s="7"/>
      <c r="MEN23" s="7"/>
      <c r="MEO23" s="7"/>
      <c r="MEP23" s="7"/>
      <c r="MEQ23" s="7"/>
      <c r="MER23" s="7"/>
      <c r="MES23" s="7"/>
      <c r="MET23" s="7"/>
      <c r="MEU23" s="7"/>
      <c r="MEV23" s="7"/>
      <c r="MEW23" s="7"/>
      <c r="MEX23" s="7"/>
      <c r="MEY23" s="7"/>
      <c r="MEZ23" s="7"/>
      <c r="MFA23" s="7"/>
      <c r="MFB23" s="7"/>
      <c r="MFC23" s="7"/>
      <c r="MFD23" s="7"/>
      <c r="MFE23" s="7"/>
      <c r="MFF23" s="7"/>
      <c r="MFG23" s="7"/>
      <c r="MFH23" s="7"/>
      <c r="MFI23" s="7"/>
      <c r="MFJ23" s="7"/>
      <c r="MFK23" s="7"/>
      <c r="MFL23" s="7"/>
      <c r="MFM23" s="7"/>
      <c r="MFN23" s="7"/>
      <c r="MFO23" s="7"/>
      <c r="MFP23" s="7"/>
      <c r="MFQ23" s="7"/>
      <c r="MFR23" s="7"/>
      <c r="MFS23" s="7"/>
      <c r="MFT23" s="7"/>
      <c r="MFU23" s="7"/>
      <c r="MFV23" s="7"/>
      <c r="MFW23" s="7"/>
      <c r="MFX23" s="7"/>
      <c r="MFY23" s="7"/>
      <c r="MFZ23" s="7"/>
      <c r="MGA23" s="7"/>
      <c r="MGB23" s="7"/>
      <c r="MGC23" s="7"/>
      <c r="MGD23" s="7"/>
      <c r="MGE23" s="7"/>
      <c r="MGF23" s="7"/>
      <c r="MGG23" s="7"/>
      <c r="MGH23" s="7"/>
      <c r="MGI23" s="7"/>
      <c r="MGJ23" s="7"/>
      <c r="MGK23" s="7"/>
      <c r="MGL23" s="7"/>
      <c r="MGM23" s="7"/>
      <c r="MGN23" s="7"/>
      <c r="MGO23" s="7"/>
      <c r="MGP23" s="7"/>
      <c r="MGQ23" s="7"/>
      <c r="MGR23" s="7"/>
      <c r="MGS23" s="7"/>
      <c r="MGT23" s="7"/>
      <c r="MGU23" s="7"/>
      <c r="MGV23" s="7"/>
      <c r="MGW23" s="7"/>
      <c r="MGX23" s="7"/>
      <c r="MGY23" s="7"/>
      <c r="MGZ23" s="7"/>
      <c r="MHA23" s="7"/>
      <c r="MHB23" s="7"/>
      <c r="MHC23" s="7"/>
      <c r="MHD23" s="7"/>
      <c r="MHE23" s="7"/>
      <c r="MHF23" s="7"/>
      <c r="MHG23" s="7"/>
      <c r="MHH23" s="7"/>
      <c r="MHI23" s="7"/>
      <c r="MHJ23" s="7"/>
      <c r="MHK23" s="7"/>
      <c r="MHL23" s="7"/>
      <c r="MHM23" s="7"/>
      <c r="MHN23" s="7"/>
      <c r="MHO23" s="7"/>
      <c r="MHP23" s="7"/>
      <c r="MHQ23" s="7"/>
      <c r="MHR23" s="7"/>
      <c r="MHS23" s="7"/>
      <c r="MHT23" s="7"/>
      <c r="MHU23" s="7"/>
      <c r="MHV23" s="7"/>
      <c r="MHW23" s="7"/>
      <c r="MHX23" s="7"/>
      <c r="MHY23" s="7"/>
      <c r="MHZ23" s="7"/>
      <c r="MIA23" s="7"/>
      <c r="MIB23" s="7"/>
      <c r="MIC23" s="7"/>
      <c r="MID23" s="7"/>
      <c r="MIE23" s="7"/>
      <c r="MIF23" s="7"/>
      <c r="MIG23" s="7"/>
      <c r="MIH23" s="7"/>
      <c r="MII23" s="7"/>
      <c r="MIJ23" s="7"/>
      <c r="MIK23" s="7"/>
      <c r="MIL23" s="7"/>
      <c r="MIM23" s="7"/>
      <c r="MIN23" s="7"/>
      <c r="MIO23" s="7"/>
      <c r="MIP23" s="7"/>
      <c r="MIQ23" s="7"/>
      <c r="MIR23" s="7"/>
      <c r="MIS23" s="7"/>
      <c r="MIT23" s="7"/>
      <c r="MIU23" s="7"/>
      <c r="MIV23" s="7"/>
      <c r="MIW23" s="7"/>
      <c r="MIX23" s="7"/>
      <c r="MIY23" s="7"/>
      <c r="MIZ23" s="7"/>
      <c r="MJA23" s="7"/>
      <c r="MJB23" s="7"/>
      <c r="MJC23" s="7"/>
      <c r="MJD23" s="7"/>
      <c r="MJE23" s="7"/>
      <c r="MJF23" s="7"/>
      <c r="MJG23" s="7"/>
      <c r="MJH23" s="7"/>
      <c r="MJI23" s="7"/>
      <c r="MJJ23" s="7"/>
      <c r="MJK23" s="7"/>
      <c r="MJL23" s="7"/>
      <c r="MJM23" s="7"/>
      <c r="MJN23" s="7"/>
      <c r="MJO23" s="7"/>
      <c r="MJP23" s="7"/>
      <c r="MJQ23" s="7"/>
      <c r="MJR23" s="7"/>
      <c r="MJS23" s="7"/>
      <c r="MJT23" s="7"/>
      <c r="MJU23" s="7"/>
      <c r="MJV23" s="7"/>
      <c r="MJW23" s="7"/>
      <c r="MJX23" s="7"/>
      <c r="MJY23" s="7"/>
      <c r="MJZ23" s="7"/>
      <c r="MKA23" s="7"/>
      <c r="MKB23" s="7"/>
      <c r="MKC23" s="7"/>
      <c r="MKD23" s="7"/>
      <c r="MKE23" s="7"/>
      <c r="MKF23" s="7"/>
      <c r="MKG23" s="7"/>
      <c r="MKH23" s="7"/>
      <c r="MKI23" s="7"/>
      <c r="MKJ23" s="7"/>
      <c r="MKK23" s="7"/>
      <c r="MKL23" s="7"/>
      <c r="MKM23" s="7"/>
      <c r="MKN23" s="7"/>
      <c r="MKO23" s="7"/>
      <c r="MKP23" s="7"/>
      <c r="MKQ23" s="7"/>
      <c r="MKR23" s="7"/>
      <c r="MKS23" s="7"/>
      <c r="MKT23" s="7"/>
      <c r="MKU23" s="7"/>
      <c r="MKV23" s="7"/>
      <c r="MKW23" s="7"/>
      <c r="MKX23" s="7"/>
      <c r="MKY23" s="7"/>
      <c r="MKZ23" s="7"/>
      <c r="MLA23" s="7"/>
      <c r="MLB23" s="7"/>
      <c r="MLC23" s="7"/>
      <c r="MLD23" s="7"/>
      <c r="MLE23" s="7"/>
      <c r="MLF23" s="7"/>
      <c r="MLG23" s="7"/>
      <c r="MLH23" s="7"/>
      <c r="MLI23" s="7"/>
      <c r="MLJ23" s="7"/>
      <c r="MLK23" s="7"/>
      <c r="MLL23" s="7"/>
      <c r="MLM23" s="7"/>
      <c r="MLN23" s="7"/>
      <c r="MLO23" s="7"/>
      <c r="MLP23" s="7"/>
      <c r="MLQ23" s="7"/>
      <c r="MLR23" s="7"/>
      <c r="MLS23" s="7"/>
      <c r="MLT23" s="7"/>
      <c r="MLU23" s="7"/>
      <c r="MLV23" s="7"/>
      <c r="MLW23" s="7"/>
      <c r="MLX23" s="7"/>
      <c r="MLY23" s="7"/>
      <c r="MLZ23" s="7"/>
      <c r="MMA23" s="7"/>
      <c r="MMB23" s="7"/>
      <c r="MMC23" s="7"/>
      <c r="MMD23" s="7"/>
      <c r="MME23" s="7"/>
      <c r="MMF23" s="7"/>
      <c r="MMG23" s="7"/>
      <c r="MMH23" s="7"/>
      <c r="MMI23" s="7"/>
      <c r="MMJ23" s="7"/>
      <c r="MMK23" s="7"/>
      <c r="MML23" s="7"/>
      <c r="MMM23" s="7"/>
      <c r="MMN23" s="7"/>
      <c r="MMO23" s="7"/>
      <c r="MMP23" s="7"/>
      <c r="MMQ23" s="7"/>
      <c r="MMR23" s="7"/>
      <c r="MMS23" s="7"/>
      <c r="MMT23" s="7"/>
      <c r="MMU23" s="7"/>
      <c r="MMV23" s="7"/>
      <c r="MMW23" s="7"/>
      <c r="MMX23" s="7"/>
      <c r="MMY23" s="7"/>
      <c r="MMZ23" s="7"/>
      <c r="MNA23" s="7"/>
      <c r="MNB23" s="7"/>
      <c r="MNC23" s="7"/>
      <c r="MND23" s="7"/>
      <c r="MNE23" s="7"/>
      <c r="MNF23" s="7"/>
      <c r="MNG23" s="7"/>
      <c r="MNH23" s="7"/>
      <c r="MNI23" s="7"/>
      <c r="MNJ23" s="7"/>
      <c r="MNK23" s="7"/>
      <c r="MNL23" s="7"/>
      <c r="MNM23" s="7"/>
      <c r="MNN23" s="7"/>
      <c r="MNO23" s="7"/>
      <c r="MNP23" s="7"/>
      <c r="MNQ23" s="7"/>
      <c r="MNR23" s="7"/>
      <c r="MNS23" s="7"/>
      <c r="MNT23" s="7"/>
      <c r="MNU23" s="7"/>
      <c r="MNV23" s="7"/>
      <c r="MNW23" s="7"/>
      <c r="MNX23" s="7"/>
      <c r="MNY23" s="7"/>
      <c r="MNZ23" s="7"/>
      <c r="MOA23" s="7"/>
      <c r="MOB23" s="7"/>
      <c r="MOC23" s="7"/>
      <c r="MOD23" s="7"/>
      <c r="MOE23" s="7"/>
      <c r="MOF23" s="7"/>
      <c r="MOG23" s="7"/>
      <c r="MOH23" s="7"/>
      <c r="MOI23" s="7"/>
      <c r="MOJ23" s="7"/>
      <c r="MOK23" s="7"/>
      <c r="MOL23" s="7"/>
      <c r="MOM23" s="7"/>
      <c r="MON23" s="7"/>
      <c r="MOO23" s="7"/>
      <c r="MOP23" s="7"/>
      <c r="MOQ23" s="7"/>
      <c r="MOR23" s="7"/>
      <c r="MOS23" s="7"/>
      <c r="MOT23" s="7"/>
      <c r="MOU23" s="7"/>
      <c r="MOV23" s="7"/>
      <c r="MOW23" s="7"/>
      <c r="MOX23" s="7"/>
      <c r="MOY23" s="7"/>
      <c r="MOZ23" s="7"/>
      <c r="MPA23" s="7"/>
      <c r="MPB23" s="7"/>
      <c r="MPC23" s="7"/>
      <c r="MPD23" s="7"/>
      <c r="MPE23" s="7"/>
      <c r="MPF23" s="7"/>
      <c r="MPG23" s="7"/>
      <c r="MPH23" s="7"/>
      <c r="MPI23" s="7"/>
      <c r="MPJ23" s="7"/>
      <c r="MPK23" s="7"/>
      <c r="MPL23" s="7"/>
      <c r="MPM23" s="7"/>
      <c r="MPN23" s="7"/>
      <c r="MPO23" s="7"/>
      <c r="MPP23" s="7"/>
      <c r="MPQ23" s="7"/>
      <c r="MPR23" s="7"/>
      <c r="MPS23" s="7"/>
      <c r="MPT23" s="7"/>
      <c r="MPU23" s="7"/>
      <c r="MPV23" s="7"/>
      <c r="MPW23" s="7"/>
      <c r="MPX23" s="7"/>
      <c r="MPY23" s="7"/>
      <c r="MPZ23" s="7"/>
      <c r="MQA23" s="7"/>
      <c r="MQB23" s="7"/>
      <c r="MQC23" s="7"/>
      <c r="MQD23" s="7"/>
      <c r="MQE23" s="7"/>
      <c r="MQF23" s="7"/>
      <c r="MQG23" s="7"/>
      <c r="MQH23" s="7"/>
      <c r="MQI23" s="7"/>
      <c r="MQJ23" s="7"/>
      <c r="MQK23" s="7"/>
      <c r="MQL23" s="7"/>
      <c r="MQM23" s="7"/>
      <c r="MQN23" s="7"/>
      <c r="MQO23" s="7"/>
      <c r="MQP23" s="7"/>
      <c r="MQQ23" s="7"/>
      <c r="MQR23" s="7"/>
      <c r="MQS23" s="7"/>
      <c r="MQT23" s="7"/>
      <c r="MQU23" s="7"/>
      <c r="MQV23" s="7"/>
      <c r="MQW23" s="7"/>
      <c r="MQX23" s="7"/>
      <c r="MQY23" s="7"/>
      <c r="MQZ23" s="7"/>
      <c r="MRA23" s="7"/>
      <c r="MRB23" s="7"/>
      <c r="MRC23" s="7"/>
      <c r="MRD23" s="7"/>
      <c r="MRE23" s="7"/>
      <c r="MRF23" s="7"/>
      <c r="MRG23" s="7"/>
      <c r="MRH23" s="7"/>
      <c r="MRI23" s="7"/>
      <c r="MRJ23" s="7"/>
      <c r="MRK23" s="7"/>
      <c r="MRL23" s="7"/>
      <c r="MRM23" s="7"/>
      <c r="MRN23" s="7"/>
      <c r="MRO23" s="7"/>
      <c r="MRP23" s="7"/>
      <c r="MRQ23" s="7"/>
      <c r="MRR23" s="7"/>
      <c r="MRS23" s="7"/>
      <c r="MRT23" s="7"/>
      <c r="MRU23" s="7"/>
      <c r="MRV23" s="7"/>
      <c r="MRW23" s="7"/>
      <c r="MRX23" s="7"/>
      <c r="MRY23" s="7"/>
      <c r="MRZ23" s="7"/>
      <c r="MSA23" s="7"/>
      <c r="MSB23" s="7"/>
      <c r="MSC23" s="7"/>
      <c r="MSD23" s="7"/>
      <c r="MSE23" s="7"/>
      <c r="MSF23" s="7"/>
      <c r="MSG23" s="7"/>
      <c r="MSH23" s="7"/>
      <c r="MSI23" s="7"/>
      <c r="MSJ23" s="7"/>
      <c r="MSK23" s="7"/>
      <c r="MSL23" s="7"/>
      <c r="MSM23" s="7"/>
      <c r="MSN23" s="7"/>
      <c r="MSO23" s="7"/>
      <c r="MSP23" s="7"/>
      <c r="MSQ23" s="7"/>
      <c r="MSR23" s="7"/>
      <c r="MSS23" s="7"/>
      <c r="MST23" s="7"/>
      <c r="MSU23" s="7"/>
      <c r="MSV23" s="7"/>
      <c r="MSW23" s="7"/>
      <c r="MSX23" s="7"/>
      <c r="MSY23" s="7"/>
      <c r="MSZ23" s="7"/>
      <c r="MTA23" s="7"/>
      <c r="MTB23" s="7"/>
      <c r="MTC23" s="7"/>
      <c r="MTD23" s="7"/>
      <c r="MTE23" s="7"/>
      <c r="MTF23" s="7"/>
      <c r="MTG23" s="7"/>
      <c r="MTH23" s="7"/>
      <c r="MTI23" s="7"/>
      <c r="MTJ23" s="7"/>
      <c r="MTK23" s="7"/>
      <c r="MTL23" s="7"/>
      <c r="MTM23" s="7"/>
      <c r="MTN23" s="7"/>
      <c r="MTO23" s="7"/>
      <c r="MTP23" s="7"/>
      <c r="MTQ23" s="7"/>
      <c r="MTR23" s="7"/>
      <c r="MTS23" s="7"/>
      <c r="MTT23" s="7"/>
      <c r="MTU23" s="7"/>
      <c r="MTV23" s="7"/>
      <c r="MTW23" s="7"/>
      <c r="MTX23" s="7"/>
      <c r="MTY23" s="7"/>
      <c r="MTZ23" s="7"/>
      <c r="MUA23" s="7"/>
      <c r="MUB23" s="7"/>
      <c r="MUC23" s="7"/>
      <c r="MUD23" s="7"/>
      <c r="MUE23" s="7"/>
      <c r="MUF23" s="7"/>
      <c r="MUG23" s="7"/>
      <c r="MUH23" s="7"/>
      <c r="MUI23" s="7"/>
      <c r="MUJ23" s="7"/>
      <c r="MUK23" s="7"/>
      <c r="MUL23" s="7"/>
      <c r="MUM23" s="7"/>
      <c r="MUN23" s="7"/>
      <c r="MUO23" s="7"/>
      <c r="MUP23" s="7"/>
      <c r="MUQ23" s="7"/>
      <c r="MUR23" s="7"/>
      <c r="MUS23" s="7"/>
      <c r="MUT23" s="7"/>
      <c r="MUU23" s="7"/>
      <c r="MUV23" s="7"/>
      <c r="MUW23" s="7"/>
      <c r="MUX23" s="7"/>
      <c r="MUY23" s="7"/>
      <c r="MUZ23" s="7"/>
      <c r="MVA23" s="7"/>
      <c r="MVB23" s="7"/>
      <c r="MVC23" s="7"/>
      <c r="MVD23" s="7"/>
      <c r="MVE23" s="7"/>
      <c r="MVF23" s="7"/>
      <c r="MVG23" s="7"/>
      <c r="MVH23" s="7"/>
      <c r="MVI23" s="7"/>
      <c r="MVJ23" s="7"/>
      <c r="MVK23" s="7"/>
      <c r="MVL23" s="7"/>
      <c r="MVM23" s="7"/>
      <c r="MVN23" s="7"/>
      <c r="MVO23" s="7"/>
      <c r="MVP23" s="7"/>
      <c r="MVQ23" s="7"/>
      <c r="MVR23" s="7"/>
      <c r="MVS23" s="7"/>
      <c r="MVT23" s="7"/>
      <c r="MVU23" s="7"/>
      <c r="MVV23" s="7"/>
      <c r="MVW23" s="7"/>
      <c r="MVX23" s="7"/>
      <c r="MVY23" s="7"/>
      <c r="MVZ23" s="7"/>
      <c r="MWA23" s="7"/>
      <c r="MWB23" s="7"/>
      <c r="MWC23" s="7"/>
      <c r="MWD23" s="7"/>
      <c r="MWE23" s="7"/>
      <c r="MWF23" s="7"/>
      <c r="MWG23" s="7"/>
      <c r="MWH23" s="7"/>
      <c r="MWI23" s="7"/>
      <c r="MWJ23" s="7"/>
      <c r="MWK23" s="7"/>
      <c r="MWL23" s="7"/>
      <c r="MWM23" s="7"/>
      <c r="MWN23" s="7"/>
      <c r="MWO23" s="7"/>
      <c r="MWP23" s="7"/>
      <c r="MWQ23" s="7"/>
      <c r="MWR23" s="7"/>
      <c r="MWS23" s="7"/>
      <c r="MWT23" s="7"/>
      <c r="MWU23" s="7"/>
      <c r="MWV23" s="7"/>
      <c r="MWW23" s="7"/>
      <c r="MWX23" s="7"/>
      <c r="MWY23" s="7"/>
      <c r="MWZ23" s="7"/>
      <c r="MXA23" s="7"/>
      <c r="MXB23" s="7"/>
      <c r="MXC23" s="7"/>
      <c r="MXD23" s="7"/>
      <c r="MXE23" s="7"/>
      <c r="MXF23" s="7"/>
      <c r="MXG23" s="7"/>
      <c r="MXH23" s="7"/>
      <c r="MXI23" s="7"/>
      <c r="MXJ23" s="7"/>
      <c r="MXK23" s="7"/>
      <c r="MXL23" s="7"/>
      <c r="MXM23" s="7"/>
      <c r="MXN23" s="7"/>
      <c r="MXO23" s="7"/>
      <c r="MXP23" s="7"/>
      <c r="MXQ23" s="7"/>
      <c r="MXR23" s="7"/>
      <c r="MXS23" s="7"/>
      <c r="MXT23" s="7"/>
      <c r="MXU23" s="7"/>
      <c r="MXV23" s="7"/>
      <c r="MXW23" s="7"/>
      <c r="MXX23" s="7"/>
      <c r="MXY23" s="7"/>
      <c r="MXZ23" s="7"/>
      <c r="MYA23" s="7"/>
      <c r="MYB23" s="7"/>
      <c r="MYC23" s="7"/>
      <c r="MYD23" s="7"/>
      <c r="MYE23" s="7"/>
      <c r="MYF23" s="7"/>
      <c r="MYG23" s="7"/>
      <c r="MYH23" s="7"/>
      <c r="MYI23" s="7"/>
      <c r="MYJ23" s="7"/>
      <c r="MYK23" s="7"/>
      <c r="MYL23" s="7"/>
      <c r="MYM23" s="7"/>
      <c r="MYN23" s="7"/>
      <c r="MYO23" s="7"/>
      <c r="MYP23" s="7"/>
      <c r="MYQ23" s="7"/>
      <c r="MYR23" s="7"/>
      <c r="MYS23" s="7"/>
      <c r="MYT23" s="7"/>
      <c r="MYU23" s="7"/>
      <c r="MYV23" s="7"/>
      <c r="MYW23" s="7"/>
      <c r="MYX23" s="7"/>
      <c r="MYY23" s="7"/>
      <c r="MYZ23" s="7"/>
      <c r="MZA23" s="7"/>
      <c r="MZB23" s="7"/>
      <c r="MZC23" s="7"/>
      <c r="MZD23" s="7"/>
      <c r="MZE23" s="7"/>
      <c r="MZF23" s="7"/>
      <c r="MZG23" s="7"/>
      <c r="MZH23" s="7"/>
      <c r="MZI23" s="7"/>
      <c r="MZJ23" s="7"/>
      <c r="MZK23" s="7"/>
      <c r="MZL23" s="7"/>
      <c r="MZM23" s="7"/>
      <c r="MZN23" s="7"/>
      <c r="MZO23" s="7"/>
      <c r="MZP23" s="7"/>
      <c r="MZQ23" s="7"/>
      <c r="MZR23" s="7"/>
      <c r="MZS23" s="7"/>
      <c r="MZT23" s="7"/>
      <c r="MZU23" s="7"/>
      <c r="MZV23" s="7"/>
      <c r="MZW23" s="7"/>
      <c r="MZX23" s="7"/>
      <c r="MZY23" s="7"/>
      <c r="MZZ23" s="7"/>
      <c r="NAA23" s="7"/>
      <c r="NAB23" s="7"/>
      <c r="NAC23" s="7"/>
      <c r="NAD23" s="7"/>
      <c r="NAE23" s="7"/>
      <c r="NAF23" s="7"/>
      <c r="NAG23" s="7"/>
      <c r="NAH23" s="7"/>
      <c r="NAI23" s="7"/>
      <c r="NAJ23" s="7"/>
      <c r="NAK23" s="7"/>
      <c r="NAL23" s="7"/>
      <c r="NAM23" s="7"/>
      <c r="NAN23" s="7"/>
      <c r="NAO23" s="7"/>
      <c r="NAP23" s="7"/>
      <c r="NAQ23" s="7"/>
      <c r="NAR23" s="7"/>
      <c r="NAS23" s="7"/>
      <c r="NAT23" s="7"/>
      <c r="NAU23" s="7"/>
      <c r="NAV23" s="7"/>
      <c r="NAW23" s="7"/>
      <c r="NAX23" s="7"/>
      <c r="NAY23" s="7"/>
      <c r="NAZ23" s="7"/>
      <c r="NBA23" s="7"/>
      <c r="NBB23" s="7"/>
      <c r="NBC23" s="7"/>
      <c r="NBD23" s="7"/>
      <c r="NBE23" s="7"/>
      <c r="NBF23" s="7"/>
      <c r="NBG23" s="7"/>
      <c r="NBH23" s="7"/>
      <c r="NBI23" s="7"/>
      <c r="NBJ23" s="7"/>
      <c r="NBK23" s="7"/>
      <c r="NBL23" s="7"/>
      <c r="NBM23" s="7"/>
      <c r="NBN23" s="7"/>
      <c r="NBO23" s="7"/>
      <c r="NBP23" s="7"/>
      <c r="NBQ23" s="7"/>
      <c r="NBR23" s="7"/>
      <c r="NBS23" s="7"/>
      <c r="NBT23" s="7"/>
      <c r="NBU23" s="7"/>
      <c r="NBV23" s="7"/>
      <c r="NBW23" s="7"/>
      <c r="NBX23" s="7"/>
      <c r="NBY23" s="7"/>
      <c r="NBZ23" s="7"/>
      <c r="NCA23" s="7"/>
      <c r="NCB23" s="7"/>
      <c r="NCC23" s="7"/>
      <c r="NCD23" s="7"/>
      <c r="NCE23" s="7"/>
      <c r="NCF23" s="7"/>
      <c r="NCG23" s="7"/>
      <c r="NCH23" s="7"/>
      <c r="NCI23" s="7"/>
      <c r="NCJ23" s="7"/>
      <c r="NCK23" s="7"/>
      <c r="NCL23" s="7"/>
      <c r="NCM23" s="7"/>
      <c r="NCN23" s="7"/>
      <c r="NCO23" s="7"/>
      <c r="NCP23" s="7"/>
      <c r="NCQ23" s="7"/>
      <c r="NCR23" s="7"/>
      <c r="NCS23" s="7"/>
      <c r="NCT23" s="7"/>
      <c r="NCU23" s="7"/>
      <c r="NCV23" s="7"/>
      <c r="NCW23" s="7"/>
      <c r="NCX23" s="7"/>
      <c r="NCY23" s="7"/>
      <c r="NCZ23" s="7"/>
      <c r="NDA23" s="7"/>
      <c r="NDB23" s="7"/>
      <c r="NDC23" s="7"/>
      <c r="NDD23" s="7"/>
      <c r="NDE23" s="7"/>
      <c r="NDF23" s="7"/>
      <c r="NDG23" s="7"/>
      <c r="NDH23" s="7"/>
      <c r="NDI23" s="7"/>
      <c r="NDJ23" s="7"/>
      <c r="NDK23" s="7"/>
      <c r="NDL23" s="7"/>
      <c r="NDM23" s="7"/>
      <c r="NDN23" s="7"/>
      <c r="NDO23" s="7"/>
      <c r="NDP23" s="7"/>
      <c r="NDQ23" s="7"/>
      <c r="NDR23" s="7"/>
      <c r="NDS23" s="7"/>
      <c r="NDT23" s="7"/>
      <c r="NDU23" s="7"/>
      <c r="NDV23" s="7"/>
      <c r="NDW23" s="7"/>
      <c r="NDX23" s="7"/>
      <c r="NDY23" s="7"/>
      <c r="NDZ23" s="7"/>
      <c r="NEA23" s="7"/>
      <c r="NEB23" s="7"/>
      <c r="NEC23" s="7"/>
      <c r="NED23" s="7"/>
      <c r="NEE23" s="7"/>
      <c r="NEF23" s="7"/>
      <c r="NEG23" s="7"/>
      <c r="NEH23" s="7"/>
      <c r="NEI23" s="7"/>
      <c r="NEJ23" s="7"/>
      <c r="NEK23" s="7"/>
      <c r="NEL23" s="7"/>
      <c r="NEM23" s="7"/>
      <c r="NEN23" s="7"/>
      <c r="NEO23" s="7"/>
      <c r="NEP23" s="7"/>
      <c r="NEQ23" s="7"/>
      <c r="NER23" s="7"/>
      <c r="NES23" s="7"/>
      <c r="NET23" s="7"/>
      <c r="NEU23" s="7"/>
      <c r="NEV23" s="7"/>
      <c r="NEW23" s="7"/>
      <c r="NEX23" s="7"/>
      <c r="NEY23" s="7"/>
      <c r="NEZ23" s="7"/>
      <c r="NFA23" s="7"/>
      <c r="NFB23" s="7"/>
      <c r="NFC23" s="7"/>
      <c r="NFD23" s="7"/>
      <c r="NFE23" s="7"/>
      <c r="NFF23" s="7"/>
      <c r="NFG23" s="7"/>
      <c r="NFH23" s="7"/>
      <c r="NFI23" s="7"/>
      <c r="NFJ23" s="7"/>
      <c r="NFK23" s="7"/>
      <c r="NFL23" s="7"/>
      <c r="NFM23" s="7"/>
      <c r="NFN23" s="7"/>
      <c r="NFO23" s="7"/>
      <c r="NFP23" s="7"/>
      <c r="NFQ23" s="7"/>
      <c r="NFR23" s="7"/>
      <c r="NFS23" s="7"/>
      <c r="NFT23" s="7"/>
      <c r="NFU23" s="7"/>
      <c r="NFV23" s="7"/>
      <c r="NFW23" s="7"/>
      <c r="NFX23" s="7"/>
      <c r="NFY23" s="7"/>
      <c r="NFZ23" s="7"/>
      <c r="NGA23" s="7"/>
      <c r="NGB23" s="7"/>
      <c r="NGC23" s="7"/>
      <c r="NGD23" s="7"/>
      <c r="NGE23" s="7"/>
      <c r="NGF23" s="7"/>
      <c r="NGG23" s="7"/>
      <c r="NGH23" s="7"/>
      <c r="NGI23" s="7"/>
      <c r="NGJ23" s="7"/>
      <c r="NGK23" s="7"/>
      <c r="NGL23" s="7"/>
      <c r="NGM23" s="7"/>
      <c r="NGN23" s="7"/>
      <c r="NGO23" s="7"/>
      <c r="NGP23" s="7"/>
      <c r="NGQ23" s="7"/>
      <c r="NGR23" s="7"/>
      <c r="NGS23" s="7"/>
      <c r="NGT23" s="7"/>
      <c r="NGU23" s="7"/>
      <c r="NGV23" s="7"/>
      <c r="NGW23" s="7"/>
      <c r="NGX23" s="7"/>
      <c r="NGY23" s="7"/>
      <c r="NGZ23" s="7"/>
      <c r="NHA23" s="7"/>
      <c r="NHB23" s="7"/>
      <c r="NHC23" s="7"/>
      <c r="NHD23" s="7"/>
      <c r="NHE23" s="7"/>
      <c r="NHF23" s="7"/>
      <c r="NHG23" s="7"/>
      <c r="NHH23" s="7"/>
      <c r="NHI23" s="7"/>
      <c r="NHJ23" s="7"/>
      <c r="NHK23" s="7"/>
      <c r="NHL23" s="7"/>
      <c r="NHM23" s="7"/>
      <c r="NHN23" s="7"/>
      <c r="NHO23" s="7"/>
      <c r="NHP23" s="7"/>
      <c r="NHQ23" s="7"/>
      <c r="NHR23" s="7"/>
      <c r="NHS23" s="7"/>
      <c r="NHT23" s="7"/>
      <c r="NHU23" s="7"/>
      <c r="NHV23" s="7"/>
      <c r="NHW23" s="7"/>
      <c r="NHX23" s="7"/>
      <c r="NHY23" s="7"/>
      <c r="NHZ23" s="7"/>
      <c r="NIA23" s="7"/>
      <c r="NIB23" s="7"/>
      <c r="NIC23" s="7"/>
      <c r="NID23" s="7"/>
      <c r="NIE23" s="7"/>
      <c r="NIF23" s="7"/>
      <c r="NIG23" s="7"/>
      <c r="NIH23" s="7"/>
      <c r="NII23" s="7"/>
      <c r="NIJ23" s="7"/>
      <c r="NIK23" s="7"/>
      <c r="NIL23" s="7"/>
      <c r="NIM23" s="7"/>
      <c r="NIN23" s="7"/>
      <c r="NIO23" s="7"/>
      <c r="NIP23" s="7"/>
      <c r="NIQ23" s="7"/>
      <c r="NIR23" s="7"/>
      <c r="NIS23" s="7"/>
      <c r="NIT23" s="7"/>
      <c r="NIU23" s="7"/>
      <c r="NIV23" s="7"/>
      <c r="NIW23" s="7"/>
      <c r="NIX23" s="7"/>
      <c r="NIY23" s="7"/>
      <c r="NIZ23" s="7"/>
      <c r="NJA23" s="7"/>
      <c r="NJB23" s="7"/>
      <c r="NJC23" s="7"/>
      <c r="NJD23" s="7"/>
      <c r="NJE23" s="7"/>
      <c r="NJF23" s="7"/>
      <c r="NJG23" s="7"/>
      <c r="NJH23" s="7"/>
      <c r="NJI23" s="7"/>
      <c r="NJJ23" s="7"/>
      <c r="NJK23" s="7"/>
      <c r="NJL23" s="7"/>
      <c r="NJM23" s="7"/>
      <c r="NJN23" s="7"/>
      <c r="NJO23" s="7"/>
      <c r="NJP23" s="7"/>
      <c r="NJQ23" s="7"/>
      <c r="NJR23" s="7"/>
      <c r="NJS23" s="7"/>
      <c r="NJT23" s="7"/>
      <c r="NJU23" s="7"/>
      <c r="NJV23" s="7"/>
      <c r="NJW23" s="7"/>
      <c r="NJX23" s="7"/>
      <c r="NJY23" s="7"/>
      <c r="NJZ23" s="7"/>
      <c r="NKA23" s="7"/>
      <c r="NKB23" s="7"/>
      <c r="NKC23" s="7"/>
      <c r="NKD23" s="7"/>
      <c r="NKE23" s="7"/>
      <c r="NKF23" s="7"/>
      <c r="NKG23" s="7"/>
      <c r="NKH23" s="7"/>
      <c r="NKI23" s="7"/>
      <c r="NKJ23" s="7"/>
      <c r="NKK23" s="7"/>
      <c r="NKL23" s="7"/>
      <c r="NKM23" s="7"/>
      <c r="NKN23" s="7"/>
      <c r="NKO23" s="7"/>
      <c r="NKP23" s="7"/>
      <c r="NKQ23" s="7"/>
      <c r="NKR23" s="7"/>
      <c r="NKS23" s="7"/>
      <c r="NKT23" s="7"/>
      <c r="NKU23" s="7"/>
      <c r="NKV23" s="7"/>
      <c r="NKW23" s="7"/>
      <c r="NKX23" s="7"/>
      <c r="NKY23" s="7"/>
      <c r="NKZ23" s="7"/>
      <c r="NLA23" s="7"/>
      <c r="NLB23" s="7"/>
      <c r="NLC23" s="7"/>
      <c r="NLD23" s="7"/>
      <c r="NLE23" s="7"/>
      <c r="NLF23" s="7"/>
      <c r="NLG23" s="7"/>
      <c r="NLH23" s="7"/>
      <c r="NLI23" s="7"/>
      <c r="NLJ23" s="7"/>
      <c r="NLK23" s="7"/>
      <c r="NLL23" s="7"/>
      <c r="NLM23" s="7"/>
      <c r="NLN23" s="7"/>
      <c r="NLO23" s="7"/>
      <c r="NLP23" s="7"/>
      <c r="NLQ23" s="7"/>
      <c r="NLR23" s="7"/>
      <c r="NLS23" s="7"/>
      <c r="NLT23" s="7"/>
      <c r="NLU23" s="7"/>
      <c r="NLV23" s="7"/>
      <c r="NLW23" s="7"/>
      <c r="NLX23" s="7"/>
      <c r="NLY23" s="7"/>
      <c r="NLZ23" s="7"/>
      <c r="NMA23" s="7"/>
      <c r="NMB23" s="7"/>
      <c r="NMC23" s="7"/>
      <c r="NMD23" s="7"/>
      <c r="NME23" s="7"/>
      <c r="NMF23" s="7"/>
      <c r="NMG23" s="7"/>
      <c r="NMH23" s="7"/>
      <c r="NMI23" s="7"/>
      <c r="NMJ23" s="7"/>
      <c r="NMK23" s="7"/>
      <c r="NML23" s="7"/>
      <c r="NMM23" s="7"/>
      <c r="NMN23" s="7"/>
      <c r="NMO23" s="7"/>
      <c r="NMP23" s="7"/>
      <c r="NMQ23" s="7"/>
      <c r="NMR23" s="7"/>
      <c r="NMS23" s="7"/>
      <c r="NMT23" s="7"/>
      <c r="NMU23" s="7"/>
      <c r="NMV23" s="7"/>
      <c r="NMW23" s="7"/>
      <c r="NMX23" s="7"/>
      <c r="NMY23" s="7"/>
      <c r="NMZ23" s="7"/>
      <c r="NNA23" s="7"/>
      <c r="NNB23" s="7"/>
      <c r="NNC23" s="7"/>
      <c r="NND23" s="7"/>
      <c r="NNE23" s="7"/>
      <c r="NNF23" s="7"/>
      <c r="NNG23" s="7"/>
      <c r="NNH23" s="7"/>
      <c r="NNI23" s="7"/>
      <c r="NNJ23" s="7"/>
      <c r="NNK23" s="7"/>
      <c r="NNL23" s="7"/>
      <c r="NNM23" s="7"/>
      <c r="NNN23" s="7"/>
      <c r="NNO23" s="7"/>
      <c r="NNP23" s="7"/>
      <c r="NNQ23" s="7"/>
      <c r="NNR23" s="7"/>
      <c r="NNS23" s="7"/>
      <c r="NNT23" s="7"/>
      <c r="NNU23" s="7"/>
      <c r="NNV23" s="7"/>
      <c r="NNW23" s="7"/>
      <c r="NNX23" s="7"/>
      <c r="NNY23" s="7"/>
      <c r="NNZ23" s="7"/>
      <c r="NOA23" s="7"/>
      <c r="NOB23" s="7"/>
      <c r="NOC23" s="7"/>
      <c r="NOD23" s="7"/>
      <c r="NOE23" s="7"/>
      <c r="NOF23" s="7"/>
      <c r="NOG23" s="7"/>
      <c r="NOH23" s="7"/>
      <c r="NOI23" s="7"/>
      <c r="NOJ23" s="7"/>
      <c r="NOK23" s="7"/>
      <c r="NOL23" s="7"/>
      <c r="NOM23" s="7"/>
      <c r="NON23" s="7"/>
      <c r="NOO23" s="7"/>
      <c r="NOP23" s="7"/>
      <c r="NOQ23" s="7"/>
      <c r="NOR23" s="7"/>
      <c r="NOS23" s="7"/>
      <c r="NOT23" s="7"/>
      <c r="NOU23" s="7"/>
      <c r="NOV23" s="7"/>
      <c r="NOW23" s="7"/>
      <c r="NOX23" s="7"/>
      <c r="NOY23" s="7"/>
      <c r="NOZ23" s="7"/>
      <c r="NPA23" s="7"/>
      <c r="NPB23" s="7"/>
      <c r="NPC23" s="7"/>
      <c r="NPD23" s="7"/>
      <c r="NPE23" s="7"/>
      <c r="NPF23" s="7"/>
      <c r="NPG23" s="7"/>
      <c r="NPH23" s="7"/>
      <c r="NPI23" s="7"/>
      <c r="NPJ23" s="7"/>
      <c r="NPK23" s="7"/>
      <c r="NPL23" s="7"/>
      <c r="NPM23" s="7"/>
      <c r="NPN23" s="7"/>
      <c r="NPO23" s="7"/>
      <c r="NPP23" s="7"/>
      <c r="NPQ23" s="7"/>
      <c r="NPR23" s="7"/>
      <c r="NPS23" s="7"/>
      <c r="NPT23" s="7"/>
      <c r="NPU23" s="7"/>
      <c r="NPV23" s="7"/>
      <c r="NPW23" s="7"/>
      <c r="NPX23" s="7"/>
      <c r="NPY23" s="7"/>
      <c r="NPZ23" s="7"/>
      <c r="NQA23" s="7"/>
      <c r="NQB23" s="7"/>
      <c r="NQC23" s="7"/>
      <c r="NQD23" s="7"/>
      <c r="NQE23" s="7"/>
      <c r="NQF23" s="7"/>
      <c r="NQG23" s="7"/>
      <c r="NQH23" s="7"/>
      <c r="NQI23" s="7"/>
      <c r="NQJ23" s="7"/>
      <c r="NQK23" s="7"/>
      <c r="NQL23" s="7"/>
      <c r="NQM23" s="7"/>
      <c r="NQN23" s="7"/>
      <c r="NQO23" s="7"/>
      <c r="NQP23" s="7"/>
      <c r="NQQ23" s="7"/>
      <c r="NQR23" s="7"/>
      <c r="NQS23" s="7"/>
      <c r="NQT23" s="7"/>
      <c r="NQU23" s="7"/>
      <c r="NQV23" s="7"/>
      <c r="NQW23" s="7"/>
      <c r="NQX23" s="7"/>
      <c r="NQY23" s="7"/>
      <c r="NQZ23" s="7"/>
      <c r="NRA23" s="7"/>
      <c r="NRB23" s="7"/>
      <c r="NRC23" s="7"/>
      <c r="NRD23" s="7"/>
      <c r="NRE23" s="7"/>
      <c r="NRF23" s="7"/>
      <c r="NRG23" s="7"/>
      <c r="NRH23" s="7"/>
      <c r="NRI23" s="7"/>
      <c r="NRJ23" s="7"/>
      <c r="NRK23" s="7"/>
      <c r="NRL23" s="7"/>
      <c r="NRM23" s="7"/>
      <c r="NRN23" s="7"/>
      <c r="NRO23" s="7"/>
      <c r="NRP23" s="7"/>
      <c r="NRQ23" s="7"/>
      <c r="NRR23" s="7"/>
      <c r="NRS23" s="7"/>
      <c r="NRT23" s="7"/>
      <c r="NRU23" s="7"/>
      <c r="NRV23" s="7"/>
      <c r="NRW23" s="7"/>
      <c r="NRX23" s="7"/>
      <c r="NRY23" s="7"/>
      <c r="NRZ23" s="7"/>
      <c r="NSA23" s="7"/>
      <c r="NSB23" s="7"/>
      <c r="NSC23" s="7"/>
      <c r="NSD23" s="7"/>
      <c r="NSE23" s="7"/>
      <c r="NSF23" s="7"/>
      <c r="NSG23" s="7"/>
      <c r="NSH23" s="7"/>
      <c r="NSI23" s="7"/>
      <c r="NSJ23" s="7"/>
      <c r="NSK23" s="7"/>
      <c r="NSL23" s="7"/>
      <c r="NSM23" s="7"/>
      <c r="NSN23" s="7"/>
      <c r="NSO23" s="7"/>
      <c r="NSP23" s="7"/>
      <c r="NSQ23" s="7"/>
      <c r="NSR23" s="7"/>
      <c r="NSS23" s="7"/>
      <c r="NST23" s="7"/>
      <c r="NSU23" s="7"/>
      <c r="NSV23" s="7"/>
      <c r="NSW23" s="7"/>
      <c r="NSX23" s="7"/>
      <c r="NSY23" s="7"/>
      <c r="NSZ23" s="7"/>
      <c r="NTA23" s="7"/>
      <c r="NTB23" s="7"/>
      <c r="NTC23" s="7"/>
      <c r="NTD23" s="7"/>
      <c r="NTE23" s="7"/>
      <c r="NTF23" s="7"/>
      <c r="NTG23" s="7"/>
      <c r="NTH23" s="7"/>
      <c r="NTI23" s="7"/>
      <c r="NTJ23" s="7"/>
      <c r="NTK23" s="7"/>
      <c r="NTL23" s="7"/>
      <c r="NTM23" s="7"/>
      <c r="NTN23" s="7"/>
      <c r="NTO23" s="7"/>
      <c r="NTP23" s="7"/>
      <c r="NTQ23" s="7"/>
      <c r="NTR23" s="7"/>
      <c r="NTS23" s="7"/>
      <c r="NTT23" s="7"/>
      <c r="NTU23" s="7"/>
      <c r="NTV23" s="7"/>
      <c r="NTW23" s="7"/>
      <c r="NTX23" s="7"/>
      <c r="NTY23" s="7"/>
      <c r="NTZ23" s="7"/>
      <c r="NUA23" s="7"/>
      <c r="NUB23" s="7"/>
      <c r="NUC23" s="7"/>
      <c r="NUD23" s="7"/>
      <c r="NUE23" s="7"/>
      <c r="NUF23" s="7"/>
      <c r="NUG23" s="7"/>
      <c r="NUH23" s="7"/>
      <c r="NUI23" s="7"/>
      <c r="NUJ23" s="7"/>
      <c r="NUK23" s="7"/>
      <c r="NUL23" s="7"/>
      <c r="NUM23" s="7"/>
      <c r="NUN23" s="7"/>
      <c r="NUO23" s="7"/>
      <c r="NUP23" s="7"/>
      <c r="NUQ23" s="7"/>
      <c r="NUR23" s="7"/>
      <c r="NUS23" s="7"/>
      <c r="NUT23" s="7"/>
      <c r="NUU23" s="7"/>
      <c r="NUV23" s="7"/>
      <c r="NUW23" s="7"/>
      <c r="NUX23" s="7"/>
      <c r="NUY23" s="7"/>
      <c r="NUZ23" s="7"/>
      <c r="NVA23" s="7"/>
      <c r="NVB23" s="7"/>
      <c r="NVC23" s="7"/>
      <c r="NVD23" s="7"/>
      <c r="NVE23" s="7"/>
      <c r="NVF23" s="7"/>
      <c r="NVG23" s="7"/>
      <c r="NVH23" s="7"/>
      <c r="NVI23" s="7"/>
      <c r="NVJ23" s="7"/>
      <c r="NVK23" s="7"/>
      <c r="NVL23" s="7"/>
      <c r="NVM23" s="7"/>
      <c r="NVN23" s="7"/>
      <c r="NVO23" s="7"/>
      <c r="NVP23" s="7"/>
      <c r="NVQ23" s="7"/>
      <c r="NVR23" s="7"/>
      <c r="NVS23" s="7"/>
      <c r="NVT23" s="7"/>
      <c r="NVU23" s="7"/>
      <c r="NVV23" s="7"/>
      <c r="NVW23" s="7"/>
      <c r="NVX23" s="7"/>
      <c r="NVY23" s="7"/>
      <c r="NVZ23" s="7"/>
      <c r="NWA23" s="7"/>
      <c r="NWB23" s="7"/>
      <c r="NWC23" s="7"/>
      <c r="NWD23" s="7"/>
      <c r="NWE23" s="7"/>
      <c r="NWF23" s="7"/>
      <c r="NWG23" s="7"/>
      <c r="NWH23" s="7"/>
      <c r="NWI23" s="7"/>
      <c r="NWJ23" s="7"/>
      <c r="NWK23" s="7"/>
      <c r="NWL23" s="7"/>
      <c r="NWM23" s="7"/>
      <c r="NWN23" s="7"/>
      <c r="NWO23" s="7"/>
      <c r="NWP23" s="7"/>
      <c r="NWQ23" s="7"/>
      <c r="NWR23" s="7"/>
      <c r="NWS23" s="7"/>
      <c r="NWT23" s="7"/>
      <c r="NWU23" s="7"/>
      <c r="NWV23" s="7"/>
      <c r="NWW23" s="7"/>
      <c r="NWX23" s="7"/>
      <c r="NWY23" s="7"/>
      <c r="NWZ23" s="7"/>
      <c r="NXA23" s="7"/>
      <c r="NXB23" s="7"/>
      <c r="NXC23" s="7"/>
      <c r="NXD23" s="7"/>
      <c r="NXE23" s="7"/>
      <c r="NXF23" s="7"/>
      <c r="NXG23" s="7"/>
      <c r="NXH23" s="7"/>
      <c r="NXI23" s="7"/>
      <c r="NXJ23" s="7"/>
      <c r="NXK23" s="7"/>
      <c r="NXL23" s="7"/>
      <c r="NXM23" s="7"/>
      <c r="NXN23" s="7"/>
      <c r="NXO23" s="7"/>
      <c r="NXP23" s="7"/>
      <c r="NXQ23" s="7"/>
      <c r="NXR23" s="7"/>
      <c r="NXS23" s="7"/>
      <c r="NXT23" s="7"/>
      <c r="NXU23" s="7"/>
      <c r="NXV23" s="7"/>
      <c r="NXW23" s="7"/>
      <c r="NXX23" s="7"/>
      <c r="NXY23" s="7"/>
      <c r="NXZ23" s="7"/>
      <c r="NYA23" s="7"/>
      <c r="NYB23" s="7"/>
      <c r="NYC23" s="7"/>
      <c r="NYD23" s="7"/>
      <c r="NYE23" s="7"/>
      <c r="NYF23" s="7"/>
      <c r="NYG23" s="7"/>
      <c r="NYH23" s="7"/>
      <c r="NYI23" s="7"/>
      <c r="NYJ23" s="7"/>
      <c r="NYK23" s="7"/>
      <c r="NYL23" s="7"/>
      <c r="NYM23" s="7"/>
      <c r="NYN23" s="7"/>
      <c r="NYO23" s="7"/>
      <c r="NYP23" s="7"/>
      <c r="NYQ23" s="7"/>
      <c r="NYR23" s="7"/>
      <c r="NYS23" s="7"/>
      <c r="NYT23" s="7"/>
      <c r="NYU23" s="7"/>
      <c r="NYV23" s="7"/>
      <c r="NYW23" s="7"/>
      <c r="NYX23" s="7"/>
      <c r="NYY23" s="7"/>
      <c r="NYZ23" s="7"/>
      <c r="NZA23" s="7"/>
      <c r="NZB23" s="7"/>
      <c r="NZC23" s="7"/>
      <c r="NZD23" s="7"/>
      <c r="NZE23" s="7"/>
      <c r="NZF23" s="7"/>
      <c r="NZG23" s="7"/>
      <c r="NZH23" s="7"/>
      <c r="NZI23" s="7"/>
      <c r="NZJ23" s="7"/>
      <c r="NZK23" s="7"/>
      <c r="NZL23" s="7"/>
      <c r="NZM23" s="7"/>
      <c r="NZN23" s="7"/>
      <c r="NZO23" s="7"/>
      <c r="NZP23" s="7"/>
      <c r="NZQ23" s="7"/>
      <c r="NZR23" s="7"/>
      <c r="NZS23" s="7"/>
      <c r="NZT23" s="7"/>
      <c r="NZU23" s="7"/>
      <c r="NZV23" s="7"/>
      <c r="NZW23" s="7"/>
      <c r="NZX23" s="7"/>
      <c r="NZY23" s="7"/>
      <c r="NZZ23" s="7"/>
      <c r="OAA23" s="7"/>
      <c r="OAB23" s="7"/>
      <c r="OAC23" s="7"/>
      <c r="OAD23" s="7"/>
      <c r="OAE23" s="7"/>
      <c r="OAF23" s="7"/>
      <c r="OAG23" s="7"/>
      <c r="OAH23" s="7"/>
      <c r="OAI23" s="7"/>
      <c r="OAJ23" s="7"/>
      <c r="OAK23" s="7"/>
      <c r="OAL23" s="7"/>
      <c r="OAM23" s="7"/>
      <c r="OAN23" s="7"/>
      <c r="OAO23" s="7"/>
      <c r="OAP23" s="7"/>
      <c r="OAQ23" s="7"/>
      <c r="OAR23" s="7"/>
      <c r="OAS23" s="7"/>
      <c r="OAT23" s="7"/>
      <c r="OAU23" s="7"/>
      <c r="OAV23" s="7"/>
      <c r="OAW23" s="7"/>
      <c r="OAX23" s="7"/>
      <c r="OAY23" s="7"/>
      <c r="OAZ23" s="7"/>
      <c r="OBA23" s="7"/>
      <c r="OBB23" s="7"/>
      <c r="OBC23" s="7"/>
      <c r="OBD23" s="7"/>
      <c r="OBE23" s="7"/>
      <c r="OBF23" s="7"/>
      <c r="OBG23" s="7"/>
      <c r="OBH23" s="7"/>
      <c r="OBI23" s="7"/>
      <c r="OBJ23" s="7"/>
      <c r="OBK23" s="7"/>
      <c r="OBL23" s="7"/>
      <c r="OBM23" s="7"/>
      <c r="OBN23" s="7"/>
      <c r="OBO23" s="7"/>
      <c r="OBP23" s="7"/>
      <c r="OBQ23" s="7"/>
      <c r="OBR23" s="7"/>
      <c r="OBS23" s="7"/>
      <c r="OBT23" s="7"/>
      <c r="OBU23" s="7"/>
      <c r="OBV23" s="7"/>
      <c r="OBW23" s="7"/>
      <c r="OBX23" s="7"/>
      <c r="OBY23" s="7"/>
      <c r="OBZ23" s="7"/>
      <c r="OCA23" s="7"/>
      <c r="OCB23" s="7"/>
      <c r="OCC23" s="7"/>
      <c r="OCD23" s="7"/>
      <c r="OCE23" s="7"/>
      <c r="OCF23" s="7"/>
      <c r="OCG23" s="7"/>
      <c r="OCH23" s="7"/>
      <c r="OCI23" s="7"/>
      <c r="OCJ23" s="7"/>
      <c r="OCK23" s="7"/>
      <c r="OCL23" s="7"/>
      <c r="OCM23" s="7"/>
      <c r="OCN23" s="7"/>
      <c r="OCO23" s="7"/>
      <c r="OCP23" s="7"/>
      <c r="OCQ23" s="7"/>
      <c r="OCR23" s="7"/>
      <c r="OCS23" s="7"/>
      <c r="OCT23" s="7"/>
      <c r="OCU23" s="7"/>
      <c r="OCV23" s="7"/>
      <c r="OCW23" s="7"/>
      <c r="OCX23" s="7"/>
      <c r="OCY23" s="7"/>
      <c r="OCZ23" s="7"/>
      <c r="ODA23" s="7"/>
      <c r="ODB23" s="7"/>
      <c r="ODC23" s="7"/>
      <c r="ODD23" s="7"/>
      <c r="ODE23" s="7"/>
      <c r="ODF23" s="7"/>
      <c r="ODG23" s="7"/>
      <c r="ODH23" s="7"/>
      <c r="ODI23" s="7"/>
      <c r="ODJ23" s="7"/>
      <c r="ODK23" s="7"/>
      <c r="ODL23" s="7"/>
      <c r="ODM23" s="7"/>
      <c r="ODN23" s="7"/>
      <c r="ODO23" s="7"/>
      <c r="ODP23" s="7"/>
      <c r="ODQ23" s="7"/>
      <c r="ODR23" s="7"/>
      <c r="ODS23" s="7"/>
      <c r="ODT23" s="7"/>
      <c r="ODU23" s="7"/>
      <c r="ODV23" s="7"/>
      <c r="ODW23" s="7"/>
      <c r="ODX23" s="7"/>
      <c r="ODY23" s="7"/>
      <c r="ODZ23" s="7"/>
      <c r="OEA23" s="7"/>
      <c r="OEB23" s="7"/>
      <c r="OEC23" s="7"/>
      <c r="OED23" s="7"/>
      <c r="OEE23" s="7"/>
      <c r="OEF23" s="7"/>
      <c r="OEG23" s="7"/>
      <c r="OEH23" s="7"/>
      <c r="OEI23" s="7"/>
      <c r="OEJ23" s="7"/>
      <c r="OEK23" s="7"/>
      <c r="OEL23" s="7"/>
      <c r="OEM23" s="7"/>
      <c r="OEN23" s="7"/>
      <c r="OEO23" s="7"/>
      <c r="OEP23" s="7"/>
      <c r="OEQ23" s="7"/>
      <c r="OER23" s="7"/>
      <c r="OES23" s="7"/>
      <c r="OET23" s="7"/>
      <c r="OEU23" s="7"/>
      <c r="OEV23" s="7"/>
      <c r="OEW23" s="7"/>
      <c r="OEX23" s="7"/>
      <c r="OEY23" s="7"/>
      <c r="OEZ23" s="7"/>
      <c r="OFA23" s="7"/>
      <c r="OFB23" s="7"/>
      <c r="OFC23" s="7"/>
      <c r="OFD23" s="7"/>
      <c r="OFE23" s="7"/>
      <c r="OFF23" s="7"/>
      <c r="OFG23" s="7"/>
      <c r="OFH23" s="7"/>
      <c r="OFI23" s="7"/>
      <c r="OFJ23" s="7"/>
      <c r="OFK23" s="7"/>
      <c r="OFL23" s="7"/>
      <c r="OFM23" s="7"/>
      <c r="OFN23" s="7"/>
      <c r="OFO23" s="7"/>
      <c r="OFP23" s="7"/>
      <c r="OFQ23" s="7"/>
      <c r="OFR23" s="7"/>
      <c r="OFS23" s="7"/>
      <c r="OFT23" s="7"/>
      <c r="OFU23" s="7"/>
      <c r="OFV23" s="7"/>
      <c r="OFW23" s="7"/>
      <c r="OFX23" s="7"/>
      <c r="OFY23" s="7"/>
      <c r="OFZ23" s="7"/>
      <c r="OGA23" s="7"/>
      <c r="OGB23" s="7"/>
      <c r="OGC23" s="7"/>
      <c r="OGD23" s="7"/>
      <c r="OGE23" s="7"/>
      <c r="OGF23" s="7"/>
      <c r="OGG23" s="7"/>
      <c r="OGH23" s="7"/>
      <c r="OGI23" s="7"/>
      <c r="OGJ23" s="7"/>
      <c r="OGK23" s="7"/>
      <c r="OGL23" s="7"/>
      <c r="OGM23" s="7"/>
      <c r="OGN23" s="7"/>
      <c r="OGO23" s="7"/>
      <c r="OGP23" s="7"/>
      <c r="OGQ23" s="7"/>
      <c r="OGR23" s="7"/>
      <c r="OGS23" s="7"/>
      <c r="OGT23" s="7"/>
      <c r="OGU23" s="7"/>
      <c r="OGV23" s="7"/>
      <c r="OGW23" s="7"/>
      <c r="OGX23" s="7"/>
      <c r="OGY23" s="7"/>
      <c r="OGZ23" s="7"/>
      <c r="OHA23" s="7"/>
      <c r="OHB23" s="7"/>
      <c r="OHC23" s="7"/>
      <c r="OHD23" s="7"/>
      <c r="OHE23" s="7"/>
      <c r="OHF23" s="7"/>
      <c r="OHG23" s="7"/>
      <c r="OHH23" s="7"/>
      <c r="OHI23" s="7"/>
      <c r="OHJ23" s="7"/>
      <c r="OHK23" s="7"/>
      <c r="OHL23" s="7"/>
      <c r="OHM23" s="7"/>
      <c r="OHN23" s="7"/>
      <c r="OHO23" s="7"/>
      <c r="OHP23" s="7"/>
      <c r="OHQ23" s="7"/>
      <c r="OHR23" s="7"/>
      <c r="OHS23" s="7"/>
      <c r="OHT23" s="7"/>
      <c r="OHU23" s="7"/>
      <c r="OHV23" s="7"/>
      <c r="OHW23" s="7"/>
      <c r="OHX23" s="7"/>
      <c r="OHY23" s="7"/>
      <c r="OHZ23" s="7"/>
      <c r="OIA23" s="7"/>
      <c r="OIB23" s="7"/>
      <c r="OIC23" s="7"/>
      <c r="OID23" s="7"/>
      <c r="OIE23" s="7"/>
      <c r="OIF23" s="7"/>
      <c r="OIG23" s="7"/>
      <c r="OIH23" s="7"/>
      <c r="OII23" s="7"/>
      <c r="OIJ23" s="7"/>
      <c r="OIK23" s="7"/>
      <c r="OIL23" s="7"/>
      <c r="OIM23" s="7"/>
      <c r="OIN23" s="7"/>
      <c r="OIO23" s="7"/>
      <c r="OIP23" s="7"/>
      <c r="OIQ23" s="7"/>
      <c r="OIR23" s="7"/>
      <c r="OIS23" s="7"/>
      <c r="OIT23" s="7"/>
      <c r="OIU23" s="7"/>
      <c r="OIV23" s="7"/>
      <c r="OIW23" s="7"/>
      <c r="OIX23" s="7"/>
      <c r="OIY23" s="7"/>
      <c r="OIZ23" s="7"/>
      <c r="OJA23" s="7"/>
      <c r="OJB23" s="7"/>
      <c r="OJC23" s="7"/>
      <c r="OJD23" s="7"/>
      <c r="OJE23" s="7"/>
      <c r="OJF23" s="7"/>
      <c r="OJG23" s="7"/>
      <c r="OJH23" s="7"/>
      <c r="OJI23" s="7"/>
      <c r="OJJ23" s="7"/>
      <c r="OJK23" s="7"/>
      <c r="OJL23" s="7"/>
      <c r="OJM23" s="7"/>
      <c r="OJN23" s="7"/>
      <c r="OJO23" s="7"/>
      <c r="OJP23" s="7"/>
      <c r="OJQ23" s="7"/>
      <c r="OJR23" s="7"/>
      <c r="OJS23" s="7"/>
      <c r="OJT23" s="7"/>
      <c r="OJU23" s="7"/>
      <c r="OJV23" s="7"/>
      <c r="OJW23" s="7"/>
      <c r="OJX23" s="7"/>
      <c r="OJY23" s="7"/>
      <c r="OJZ23" s="7"/>
      <c r="OKA23" s="7"/>
      <c r="OKB23" s="7"/>
      <c r="OKC23" s="7"/>
      <c r="OKD23" s="7"/>
      <c r="OKE23" s="7"/>
      <c r="OKF23" s="7"/>
      <c r="OKG23" s="7"/>
      <c r="OKH23" s="7"/>
      <c r="OKI23" s="7"/>
      <c r="OKJ23" s="7"/>
      <c r="OKK23" s="7"/>
      <c r="OKL23" s="7"/>
      <c r="OKM23" s="7"/>
      <c r="OKN23" s="7"/>
      <c r="OKO23" s="7"/>
      <c r="OKP23" s="7"/>
      <c r="OKQ23" s="7"/>
      <c r="OKR23" s="7"/>
      <c r="OKS23" s="7"/>
      <c r="OKT23" s="7"/>
      <c r="OKU23" s="7"/>
      <c r="OKV23" s="7"/>
      <c r="OKW23" s="7"/>
      <c r="OKX23" s="7"/>
      <c r="OKY23" s="7"/>
      <c r="OKZ23" s="7"/>
      <c r="OLA23" s="7"/>
      <c r="OLB23" s="7"/>
      <c r="OLC23" s="7"/>
      <c r="OLD23" s="7"/>
      <c r="OLE23" s="7"/>
      <c r="OLF23" s="7"/>
      <c r="OLG23" s="7"/>
      <c r="OLH23" s="7"/>
      <c r="OLI23" s="7"/>
      <c r="OLJ23" s="7"/>
      <c r="OLK23" s="7"/>
      <c r="OLL23" s="7"/>
      <c r="OLM23" s="7"/>
      <c r="OLN23" s="7"/>
      <c r="OLO23" s="7"/>
      <c r="OLP23" s="7"/>
      <c r="OLQ23" s="7"/>
      <c r="OLR23" s="7"/>
      <c r="OLS23" s="7"/>
      <c r="OLT23" s="7"/>
      <c r="OLU23" s="7"/>
      <c r="OLV23" s="7"/>
      <c r="OLW23" s="7"/>
      <c r="OLX23" s="7"/>
      <c r="OLY23" s="7"/>
      <c r="OLZ23" s="7"/>
      <c r="OMA23" s="7"/>
      <c r="OMB23" s="7"/>
      <c r="OMC23" s="7"/>
      <c r="OMD23" s="7"/>
      <c r="OME23" s="7"/>
      <c r="OMF23" s="7"/>
      <c r="OMG23" s="7"/>
      <c r="OMH23" s="7"/>
      <c r="OMI23" s="7"/>
      <c r="OMJ23" s="7"/>
      <c r="OMK23" s="7"/>
      <c r="OML23" s="7"/>
      <c r="OMM23" s="7"/>
      <c r="OMN23" s="7"/>
      <c r="OMO23" s="7"/>
      <c r="OMP23" s="7"/>
      <c r="OMQ23" s="7"/>
      <c r="OMR23" s="7"/>
      <c r="OMS23" s="7"/>
      <c r="OMT23" s="7"/>
      <c r="OMU23" s="7"/>
      <c r="OMV23" s="7"/>
      <c r="OMW23" s="7"/>
      <c r="OMX23" s="7"/>
      <c r="OMY23" s="7"/>
      <c r="OMZ23" s="7"/>
      <c r="ONA23" s="7"/>
      <c r="ONB23" s="7"/>
      <c r="ONC23" s="7"/>
      <c r="OND23" s="7"/>
      <c r="ONE23" s="7"/>
      <c r="ONF23" s="7"/>
      <c r="ONG23" s="7"/>
      <c r="ONH23" s="7"/>
      <c r="ONI23" s="7"/>
      <c r="ONJ23" s="7"/>
      <c r="ONK23" s="7"/>
      <c r="ONL23" s="7"/>
      <c r="ONM23" s="7"/>
      <c r="ONN23" s="7"/>
      <c r="ONO23" s="7"/>
      <c r="ONP23" s="7"/>
      <c r="ONQ23" s="7"/>
      <c r="ONR23" s="7"/>
      <c r="ONS23" s="7"/>
      <c r="ONT23" s="7"/>
      <c r="ONU23" s="7"/>
      <c r="ONV23" s="7"/>
      <c r="ONW23" s="7"/>
      <c r="ONX23" s="7"/>
      <c r="ONY23" s="7"/>
      <c r="ONZ23" s="7"/>
      <c r="OOA23" s="7"/>
      <c r="OOB23" s="7"/>
      <c r="OOC23" s="7"/>
      <c r="OOD23" s="7"/>
      <c r="OOE23" s="7"/>
      <c r="OOF23" s="7"/>
      <c r="OOG23" s="7"/>
      <c r="OOH23" s="7"/>
      <c r="OOI23" s="7"/>
      <c r="OOJ23" s="7"/>
      <c r="OOK23" s="7"/>
      <c r="OOL23" s="7"/>
      <c r="OOM23" s="7"/>
      <c r="OON23" s="7"/>
      <c r="OOO23" s="7"/>
      <c r="OOP23" s="7"/>
      <c r="OOQ23" s="7"/>
      <c r="OOR23" s="7"/>
      <c r="OOS23" s="7"/>
      <c r="OOT23" s="7"/>
      <c r="OOU23" s="7"/>
      <c r="OOV23" s="7"/>
      <c r="OOW23" s="7"/>
      <c r="OOX23" s="7"/>
      <c r="OOY23" s="7"/>
      <c r="OOZ23" s="7"/>
      <c r="OPA23" s="7"/>
      <c r="OPB23" s="7"/>
      <c r="OPC23" s="7"/>
      <c r="OPD23" s="7"/>
      <c r="OPE23" s="7"/>
      <c r="OPF23" s="7"/>
      <c r="OPG23" s="7"/>
      <c r="OPH23" s="7"/>
      <c r="OPI23" s="7"/>
      <c r="OPJ23" s="7"/>
      <c r="OPK23" s="7"/>
      <c r="OPL23" s="7"/>
      <c r="OPM23" s="7"/>
      <c r="OPN23" s="7"/>
      <c r="OPO23" s="7"/>
      <c r="OPP23" s="7"/>
      <c r="OPQ23" s="7"/>
      <c r="OPR23" s="7"/>
      <c r="OPS23" s="7"/>
      <c r="OPT23" s="7"/>
      <c r="OPU23" s="7"/>
      <c r="OPV23" s="7"/>
      <c r="OPW23" s="7"/>
      <c r="OPX23" s="7"/>
      <c r="OPY23" s="7"/>
      <c r="OPZ23" s="7"/>
      <c r="OQA23" s="7"/>
      <c r="OQB23" s="7"/>
      <c r="OQC23" s="7"/>
      <c r="OQD23" s="7"/>
      <c r="OQE23" s="7"/>
      <c r="OQF23" s="7"/>
      <c r="OQG23" s="7"/>
      <c r="OQH23" s="7"/>
      <c r="OQI23" s="7"/>
      <c r="OQJ23" s="7"/>
      <c r="OQK23" s="7"/>
      <c r="OQL23" s="7"/>
      <c r="OQM23" s="7"/>
      <c r="OQN23" s="7"/>
      <c r="OQO23" s="7"/>
      <c r="OQP23" s="7"/>
      <c r="OQQ23" s="7"/>
      <c r="OQR23" s="7"/>
      <c r="OQS23" s="7"/>
      <c r="OQT23" s="7"/>
      <c r="OQU23" s="7"/>
      <c r="OQV23" s="7"/>
      <c r="OQW23" s="7"/>
      <c r="OQX23" s="7"/>
      <c r="OQY23" s="7"/>
      <c r="OQZ23" s="7"/>
      <c r="ORA23" s="7"/>
      <c r="ORB23" s="7"/>
      <c r="ORC23" s="7"/>
      <c r="ORD23" s="7"/>
      <c r="ORE23" s="7"/>
      <c r="ORF23" s="7"/>
      <c r="ORG23" s="7"/>
      <c r="ORH23" s="7"/>
      <c r="ORI23" s="7"/>
      <c r="ORJ23" s="7"/>
      <c r="ORK23" s="7"/>
      <c r="ORL23" s="7"/>
      <c r="ORM23" s="7"/>
      <c r="ORN23" s="7"/>
      <c r="ORO23" s="7"/>
      <c r="ORP23" s="7"/>
      <c r="ORQ23" s="7"/>
      <c r="ORR23" s="7"/>
      <c r="ORS23" s="7"/>
      <c r="ORT23" s="7"/>
      <c r="ORU23" s="7"/>
      <c r="ORV23" s="7"/>
      <c r="ORW23" s="7"/>
      <c r="ORX23" s="7"/>
      <c r="ORY23" s="7"/>
      <c r="ORZ23" s="7"/>
      <c r="OSA23" s="7"/>
      <c r="OSB23" s="7"/>
      <c r="OSC23" s="7"/>
      <c r="OSD23" s="7"/>
      <c r="OSE23" s="7"/>
      <c r="OSF23" s="7"/>
      <c r="OSG23" s="7"/>
      <c r="OSH23" s="7"/>
      <c r="OSI23" s="7"/>
      <c r="OSJ23" s="7"/>
      <c r="OSK23" s="7"/>
      <c r="OSL23" s="7"/>
      <c r="OSM23" s="7"/>
      <c r="OSN23" s="7"/>
      <c r="OSO23" s="7"/>
      <c r="OSP23" s="7"/>
      <c r="OSQ23" s="7"/>
      <c r="OSR23" s="7"/>
      <c r="OSS23" s="7"/>
      <c r="OST23" s="7"/>
      <c r="OSU23" s="7"/>
      <c r="OSV23" s="7"/>
      <c r="OSW23" s="7"/>
      <c r="OSX23" s="7"/>
      <c r="OSY23" s="7"/>
      <c r="OSZ23" s="7"/>
      <c r="OTA23" s="7"/>
      <c r="OTB23" s="7"/>
      <c r="OTC23" s="7"/>
      <c r="OTD23" s="7"/>
      <c r="OTE23" s="7"/>
      <c r="OTF23" s="7"/>
      <c r="OTG23" s="7"/>
      <c r="OTH23" s="7"/>
      <c r="OTI23" s="7"/>
      <c r="OTJ23" s="7"/>
      <c r="OTK23" s="7"/>
      <c r="OTL23" s="7"/>
      <c r="OTM23" s="7"/>
      <c r="OTN23" s="7"/>
      <c r="OTO23" s="7"/>
      <c r="OTP23" s="7"/>
      <c r="OTQ23" s="7"/>
      <c r="OTR23" s="7"/>
      <c r="OTS23" s="7"/>
      <c r="OTT23" s="7"/>
      <c r="OTU23" s="7"/>
      <c r="OTV23" s="7"/>
      <c r="OTW23" s="7"/>
      <c r="OTX23" s="7"/>
      <c r="OTY23" s="7"/>
      <c r="OTZ23" s="7"/>
      <c r="OUA23" s="7"/>
      <c r="OUB23" s="7"/>
      <c r="OUC23" s="7"/>
      <c r="OUD23" s="7"/>
      <c r="OUE23" s="7"/>
      <c r="OUF23" s="7"/>
      <c r="OUG23" s="7"/>
      <c r="OUH23" s="7"/>
      <c r="OUI23" s="7"/>
      <c r="OUJ23" s="7"/>
      <c r="OUK23" s="7"/>
      <c r="OUL23" s="7"/>
      <c r="OUM23" s="7"/>
      <c r="OUN23" s="7"/>
      <c r="OUO23" s="7"/>
      <c r="OUP23" s="7"/>
      <c r="OUQ23" s="7"/>
      <c r="OUR23" s="7"/>
      <c r="OUS23" s="7"/>
      <c r="OUT23" s="7"/>
      <c r="OUU23" s="7"/>
      <c r="OUV23" s="7"/>
      <c r="OUW23" s="7"/>
      <c r="OUX23" s="7"/>
      <c r="OUY23" s="7"/>
      <c r="OUZ23" s="7"/>
      <c r="OVA23" s="7"/>
      <c r="OVB23" s="7"/>
      <c r="OVC23" s="7"/>
      <c r="OVD23" s="7"/>
      <c r="OVE23" s="7"/>
      <c r="OVF23" s="7"/>
      <c r="OVG23" s="7"/>
      <c r="OVH23" s="7"/>
      <c r="OVI23" s="7"/>
      <c r="OVJ23" s="7"/>
      <c r="OVK23" s="7"/>
      <c r="OVL23" s="7"/>
      <c r="OVM23" s="7"/>
      <c r="OVN23" s="7"/>
      <c r="OVO23" s="7"/>
      <c r="OVP23" s="7"/>
      <c r="OVQ23" s="7"/>
      <c r="OVR23" s="7"/>
      <c r="OVS23" s="7"/>
      <c r="OVT23" s="7"/>
      <c r="OVU23" s="7"/>
      <c r="OVV23" s="7"/>
      <c r="OVW23" s="7"/>
      <c r="OVX23" s="7"/>
      <c r="OVY23" s="7"/>
      <c r="OVZ23" s="7"/>
      <c r="OWA23" s="7"/>
      <c r="OWB23" s="7"/>
      <c r="OWC23" s="7"/>
      <c r="OWD23" s="7"/>
      <c r="OWE23" s="7"/>
      <c r="OWF23" s="7"/>
      <c r="OWG23" s="7"/>
      <c r="OWH23" s="7"/>
      <c r="OWI23" s="7"/>
      <c r="OWJ23" s="7"/>
      <c r="OWK23" s="7"/>
      <c r="OWL23" s="7"/>
      <c r="OWM23" s="7"/>
      <c r="OWN23" s="7"/>
      <c r="OWO23" s="7"/>
      <c r="OWP23" s="7"/>
      <c r="OWQ23" s="7"/>
      <c r="OWR23" s="7"/>
      <c r="OWS23" s="7"/>
      <c r="OWT23" s="7"/>
      <c r="OWU23" s="7"/>
      <c r="OWV23" s="7"/>
      <c r="OWW23" s="7"/>
      <c r="OWX23" s="7"/>
      <c r="OWY23" s="7"/>
      <c r="OWZ23" s="7"/>
      <c r="OXA23" s="7"/>
      <c r="OXB23" s="7"/>
      <c r="OXC23" s="7"/>
      <c r="OXD23" s="7"/>
      <c r="OXE23" s="7"/>
      <c r="OXF23" s="7"/>
      <c r="OXG23" s="7"/>
      <c r="OXH23" s="7"/>
      <c r="OXI23" s="7"/>
      <c r="OXJ23" s="7"/>
      <c r="OXK23" s="7"/>
      <c r="OXL23" s="7"/>
      <c r="OXM23" s="7"/>
      <c r="OXN23" s="7"/>
      <c r="OXO23" s="7"/>
      <c r="OXP23" s="7"/>
      <c r="OXQ23" s="7"/>
      <c r="OXR23" s="7"/>
      <c r="OXS23" s="7"/>
      <c r="OXT23" s="7"/>
      <c r="OXU23" s="7"/>
      <c r="OXV23" s="7"/>
      <c r="OXW23" s="7"/>
      <c r="OXX23" s="7"/>
      <c r="OXY23" s="7"/>
      <c r="OXZ23" s="7"/>
      <c r="OYA23" s="7"/>
      <c r="OYB23" s="7"/>
      <c r="OYC23" s="7"/>
      <c r="OYD23" s="7"/>
      <c r="OYE23" s="7"/>
      <c r="OYF23" s="7"/>
      <c r="OYG23" s="7"/>
      <c r="OYH23" s="7"/>
      <c r="OYI23" s="7"/>
      <c r="OYJ23" s="7"/>
      <c r="OYK23" s="7"/>
      <c r="OYL23" s="7"/>
      <c r="OYM23" s="7"/>
      <c r="OYN23" s="7"/>
      <c r="OYO23" s="7"/>
      <c r="OYP23" s="7"/>
      <c r="OYQ23" s="7"/>
      <c r="OYR23" s="7"/>
      <c r="OYS23" s="7"/>
      <c r="OYT23" s="7"/>
      <c r="OYU23" s="7"/>
      <c r="OYV23" s="7"/>
      <c r="OYW23" s="7"/>
      <c r="OYX23" s="7"/>
      <c r="OYY23" s="7"/>
      <c r="OYZ23" s="7"/>
      <c r="OZA23" s="7"/>
      <c r="OZB23" s="7"/>
      <c r="OZC23" s="7"/>
      <c r="OZD23" s="7"/>
      <c r="OZE23" s="7"/>
      <c r="OZF23" s="7"/>
      <c r="OZG23" s="7"/>
      <c r="OZH23" s="7"/>
      <c r="OZI23" s="7"/>
      <c r="OZJ23" s="7"/>
      <c r="OZK23" s="7"/>
      <c r="OZL23" s="7"/>
      <c r="OZM23" s="7"/>
      <c r="OZN23" s="7"/>
      <c r="OZO23" s="7"/>
      <c r="OZP23" s="7"/>
      <c r="OZQ23" s="7"/>
      <c r="OZR23" s="7"/>
      <c r="OZS23" s="7"/>
      <c r="OZT23" s="7"/>
      <c r="OZU23" s="7"/>
      <c r="OZV23" s="7"/>
      <c r="OZW23" s="7"/>
      <c r="OZX23" s="7"/>
      <c r="OZY23" s="7"/>
      <c r="OZZ23" s="7"/>
      <c r="PAA23" s="7"/>
      <c r="PAB23" s="7"/>
      <c r="PAC23" s="7"/>
      <c r="PAD23" s="7"/>
      <c r="PAE23" s="7"/>
      <c r="PAF23" s="7"/>
      <c r="PAG23" s="7"/>
      <c r="PAH23" s="7"/>
      <c r="PAI23" s="7"/>
      <c r="PAJ23" s="7"/>
      <c r="PAK23" s="7"/>
      <c r="PAL23" s="7"/>
      <c r="PAM23" s="7"/>
      <c r="PAN23" s="7"/>
      <c r="PAO23" s="7"/>
      <c r="PAP23" s="7"/>
      <c r="PAQ23" s="7"/>
      <c r="PAR23" s="7"/>
      <c r="PAS23" s="7"/>
      <c r="PAT23" s="7"/>
      <c r="PAU23" s="7"/>
      <c r="PAV23" s="7"/>
      <c r="PAW23" s="7"/>
      <c r="PAX23" s="7"/>
      <c r="PAY23" s="7"/>
      <c r="PAZ23" s="7"/>
      <c r="PBA23" s="7"/>
      <c r="PBB23" s="7"/>
      <c r="PBC23" s="7"/>
      <c r="PBD23" s="7"/>
      <c r="PBE23" s="7"/>
      <c r="PBF23" s="7"/>
      <c r="PBG23" s="7"/>
      <c r="PBH23" s="7"/>
      <c r="PBI23" s="7"/>
      <c r="PBJ23" s="7"/>
      <c r="PBK23" s="7"/>
      <c r="PBL23" s="7"/>
      <c r="PBM23" s="7"/>
      <c r="PBN23" s="7"/>
      <c r="PBO23" s="7"/>
      <c r="PBP23" s="7"/>
      <c r="PBQ23" s="7"/>
      <c r="PBR23" s="7"/>
      <c r="PBS23" s="7"/>
      <c r="PBT23" s="7"/>
      <c r="PBU23" s="7"/>
      <c r="PBV23" s="7"/>
      <c r="PBW23" s="7"/>
      <c r="PBX23" s="7"/>
      <c r="PBY23" s="7"/>
      <c r="PBZ23" s="7"/>
      <c r="PCA23" s="7"/>
      <c r="PCB23" s="7"/>
      <c r="PCC23" s="7"/>
      <c r="PCD23" s="7"/>
      <c r="PCE23" s="7"/>
      <c r="PCF23" s="7"/>
      <c r="PCG23" s="7"/>
      <c r="PCH23" s="7"/>
      <c r="PCI23" s="7"/>
      <c r="PCJ23" s="7"/>
      <c r="PCK23" s="7"/>
      <c r="PCL23" s="7"/>
      <c r="PCM23" s="7"/>
      <c r="PCN23" s="7"/>
      <c r="PCO23" s="7"/>
      <c r="PCP23" s="7"/>
      <c r="PCQ23" s="7"/>
      <c r="PCR23" s="7"/>
      <c r="PCS23" s="7"/>
      <c r="PCT23" s="7"/>
      <c r="PCU23" s="7"/>
      <c r="PCV23" s="7"/>
      <c r="PCW23" s="7"/>
      <c r="PCX23" s="7"/>
      <c r="PCY23" s="7"/>
      <c r="PCZ23" s="7"/>
      <c r="PDA23" s="7"/>
      <c r="PDB23" s="7"/>
      <c r="PDC23" s="7"/>
      <c r="PDD23" s="7"/>
      <c r="PDE23" s="7"/>
      <c r="PDF23" s="7"/>
      <c r="PDG23" s="7"/>
      <c r="PDH23" s="7"/>
      <c r="PDI23" s="7"/>
      <c r="PDJ23" s="7"/>
      <c r="PDK23" s="7"/>
      <c r="PDL23" s="7"/>
      <c r="PDM23" s="7"/>
      <c r="PDN23" s="7"/>
      <c r="PDO23" s="7"/>
      <c r="PDP23" s="7"/>
      <c r="PDQ23" s="7"/>
      <c r="PDR23" s="7"/>
      <c r="PDS23" s="7"/>
      <c r="PDT23" s="7"/>
      <c r="PDU23" s="7"/>
      <c r="PDV23" s="7"/>
      <c r="PDW23" s="7"/>
      <c r="PDX23" s="7"/>
      <c r="PDY23" s="7"/>
      <c r="PDZ23" s="7"/>
      <c r="PEA23" s="7"/>
      <c r="PEB23" s="7"/>
      <c r="PEC23" s="7"/>
      <c r="PED23" s="7"/>
      <c r="PEE23" s="7"/>
      <c r="PEF23" s="7"/>
      <c r="PEG23" s="7"/>
      <c r="PEH23" s="7"/>
      <c r="PEI23" s="7"/>
      <c r="PEJ23" s="7"/>
      <c r="PEK23" s="7"/>
      <c r="PEL23" s="7"/>
      <c r="PEM23" s="7"/>
      <c r="PEN23" s="7"/>
      <c r="PEO23" s="7"/>
      <c r="PEP23" s="7"/>
      <c r="PEQ23" s="7"/>
      <c r="PER23" s="7"/>
      <c r="PES23" s="7"/>
      <c r="PET23" s="7"/>
      <c r="PEU23" s="7"/>
      <c r="PEV23" s="7"/>
      <c r="PEW23" s="7"/>
      <c r="PEX23" s="7"/>
      <c r="PEY23" s="7"/>
      <c r="PEZ23" s="7"/>
      <c r="PFA23" s="7"/>
      <c r="PFB23" s="7"/>
      <c r="PFC23" s="7"/>
      <c r="PFD23" s="7"/>
      <c r="PFE23" s="7"/>
      <c r="PFF23" s="7"/>
      <c r="PFG23" s="7"/>
      <c r="PFH23" s="7"/>
      <c r="PFI23" s="7"/>
      <c r="PFJ23" s="7"/>
      <c r="PFK23" s="7"/>
      <c r="PFL23" s="7"/>
      <c r="PFM23" s="7"/>
      <c r="PFN23" s="7"/>
      <c r="PFO23" s="7"/>
      <c r="PFP23" s="7"/>
      <c r="PFQ23" s="7"/>
      <c r="PFR23" s="7"/>
      <c r="PFS23" s="7"/>
      <c r="PFT23" s="7"/>
      <c r="PFU23" s="7"/>
      <c r="PFV23" s="7"/>
      <c r="PFW23" s="7"/>
      <c r="PFX23" s="7"/>
      <c r="PFY23" s="7"/>
      <c r="PFZ23" s="7"/>
      <c r="PGA23" s="7"/>
      <c r="PGB23" s="7"/>
      <c r="PGC23" s="7"/>
      <c r="PGD23" s="7"/>
      <c r="PGE23" s="7"/>
      <c r="PGF23" s="7"/>
      <c r="PGG23" s="7"/>
      <c r="PGH23" s="7"/>
      <c r="PGI23" s="7"/>
      <c r="PGJ23" s="7"/>
      <c r="PGK23" s="7"/>
      <c r="PGL23" s="7"/>
      <c r="PGM23" s="7"/>
      <c r="PGN23" s="7"/>
      <c r="PGO23" s="7"/>
      <c r="PGP23" s="7"/>
      <c r="PGQ23" s="7"/>
      <c r="PGR23" s="7"/>
      <c r="PGS23" s="7"/>
      <c r="PGT23" s="7"/>
      <c r="PGU23" s="7"/>
      <c r="PGV23" s="7"/>
      <c r="PGW23" s="7"/>
      <c r="PGX23" s="7"/>
      <c r="PGY23" s="7"/>
      <c r="PGZ23" s="7"/>
      <c r="PHA23" s="7"/>
      <c r="PHB23" s="7"/>
      <c r="PHC23" s="7"/>
      <c r="PHD23" s="7"/>
      <c r="PHE23" s="7"/>
      <c r="PHF23" s="7"/>
      <c r="PHG23" s="7"/>
      <c r="PHH23" s="7"/>
      <c r="PHI23" s="7"/>
      <c r="PHJ23" s="7"/>
      <c r="PHK23" s="7"/>
      <c r="PHL23" s="7"/>
      <c r="PHM23" s="7"/>
      <c r="PHN23" s="7"/>
      <c r="PHO23" s="7"/>
      <c r="PHP23" s="7"/>
      <c r="PHQ23" s="7"/>
      <c r="PHR23" s="7"/>
      <c r="PHS23" s="7"/>
      <c r="PHT23" s="7"/>
      <c r="PHU23" s="7"/>
      <c r="PHV23" s="7"/>
      <c r="PHW23" s="7"/>
      <c r="PHX23" s="7"/>
      <c r="PHY23" s="7"/>
      <c r="PHZ23" s="7"/>
      <c r="PIA23" s="7"/>
      <c r="PIB23" s="7"/>
      <c r="PIC23" s="7"/>
      <c r="PID23" s="7"/>
      <c r="PIE23" s="7"/>
      <c r="PIF23" s="7"/>
      <c r="PIG23" s="7"/>
      <c r="PIH23" s="7"/>
      <c r="PII23" s="7"/>
      <c r="PIJ23" s="7"/>
      <c r="PIK23" s="7"/>
      <c r="PIL23" s="7"/>
      <c r="PIM23" s="7"/>
      <c r="PIN23" s="7"/>
      <c r="PIO23" s="7"/>
      <c r="PIP23" s="7"/>
      <c r="PIQ23" s="7"/>
      <c r="PIR23" s="7"/>
      <c r="PIS23" s="7"/>
      <c r="PIT23" s="7"/>
      <c r="PIU23" s="7"/>
      <c r="PIV23" s="7"/>
      <c r="PIW23" s="7"/>
      <c r="PIX23" s="7"/>
      <c r="PIY23" s="7"/>
      <c r="PIZ23" s="7"/>
      <c r="PJA23" s="7"/>
      <c r="PJB23" s="7"/>
      <c r="PJC23" s="7"/>
      <c r="PJD23" s="7"/>
      <c r="PJE23" s="7"/>
      <c r="PJF23" s="7"/>
      <c r="PJG23" s="7"/>
      <c r="PJH23" s="7"/>
      <c r="PJI23" s="7"/>
      <c r="PJJ23" s="7"/>
      <c r="PJK23" s="7"/>
      <c r="PJL23" s="7"/>
      <c r="PJM23" s="7"/>
      <c r="PJN23" s="7"/>
      <c r="PJO23" s="7"/>
      <c r="PJP23" s="7"/>
      <c r="PJQ23" s="7"/>
      <c r="PJR23" s="7"/>
      <c r="PJS23" s="7"/>
      <c r="PJT23" s="7"/>
      <c r="PJU23" s="7"/>
      <c r="PJV23" s="7"/>
      <c r="PJW23" s="7"/>
      <c r="PJX23" s="7"/>
      <c r="PJY23" s="7"/>
      <c r="PJZ23" s="7"/>
      <c r="PKA23" s="7"/>
      <c r="PKB23" s="7"/>
      <c r="PKC23" s="7"/>
      <c r="PKD23" s="7"/>
      <c r="PKE23" s="7"/>
      <c r="PKF23" s="7"/>
      <c r="PKG23" s="7"/>
      <c r="PKH23" s="7"/>
      <c r="PKI23" s="7"/>
      <c r="PKJ23" s="7"/>
      <c r="PKK23" s="7"/>
      <c r="PKL23" s="7"/>
      <c r="PKM23" s="7"/>
      <c r="PKN23" s="7"/>
      <c r="PKO23" s="7"/>
      <c r="PKP23" s="7"/>
      <c r="PKQ23" s="7"/>
      <c r="PKR23" s="7"/>
      <c r="PKS23" s="7"/>
      <c r="PKT23" s="7"/>
      <c r="PKU23" s="7"/>
      <c r="PKV23" s="7"/>
      <c r="PKW23" s="7"/>
      <c r="PKX23" s="7"/>
      <c r="PKY23" s="7"/>
      <c r="PKZ23" s="7"/>
      <c r="PLA23" s="7"/>
      <c r="PLB23" s="7"/>
      <c r="PLC23" s="7"/>
      <c r="PLD23" s="7"/>
      <c r="PLE23" s="7"/>
      <c r="PLF23" s="7"/>
      <c r="PLG23" s="7"/>
      <c r="PLH23" s="7"/>
      <c r="PLI23" s="7"/>
      <c r="PLJ23" s="7"/>
      <c r="PLK23" s="7"/>
      <c r="PLL23" s="7"/>
      <c r="PLM23" s="7"/>
      <c r="PLN23" s="7"/>
      <c r="PLO23" s="7"/>
      <c r="PLP23" s="7"/>
      <c r="PLQ23" s="7"/>
      <c r="PLR23" s="7"/>
      <c r="PLS23" s="7"/>
      <c r="PLT23" s="7"/>
      <c r="PLU23" s="7"/>
      <c r="PLV23" s="7"/>
      <c r="PLW23" s="7"/>
      <c r="PLX23" s="7"/>
      <c r="PLY23" s="7"/>
      <c r="PLZ23" s="7"/>
      <c r="PMA23" s="7"/>
      <c r="PMB23" s="7"/>
      <c r="PMC23" s="7"/>
      <c r="PMD23" s="7"/>
      <c r="PME23" s="7"/>
      <c r="PMF23" s="7"/>
      <c r="PMG23" s="7"/>
      <c r="PMH23" s="7"/>
      <c r="PMI23" s="7"/>
      <c r="PMJ23" s="7"/>
      <c r="PMK23" s="7"/>
      <c r="PML23" s="7"/>
      <c r="PMM23" s="7"/>
      <c r="PMN23" s="7"/>
      <c r="PMO23" s="7"/>
      <c r="PMP23" s="7"/>
      <c r="PMQ23" s="7"/>
      <c r="PMR23" s="7"/>
      <c r="PMS23" s="7"/>
      <c r="PMT23" s="7"/>
      <c r="PMU23" s="7"/>
      <c r="PMV23" s="7"/>
      <c r="PMW23" s="7"/>
      <c r="PMX23" s="7"/>
      <c r="PMY23" s="7"/>
      <c r="PMZ23" s="7"/>
      <c r="PNA23" s="7"/>
      <c r="PNB23" s="7"/>
      <c r="PNC23" s="7"/>
      <c r="PND23" s="7"/>
      <c r="PNE23" s="7"/>
      <c r="PNF23" s="7"/>
      <c r="PNG23" s="7"/>
      <c r="PNH23" s="7"/>
      <c r="PNI23" s="7"/>
      <c r="PNJ23" s="7"/>
      <c r="PNK23" s="7"/>
      <c r="PNL23" s="7"/>
      <c r="PNM23" s="7"/>
      <c r="PNN23" s="7"/>
      <c r="PNO23" s="7"/>
      <c r="PNP23" s="7"/>
      <c r="PNQ23" s="7"/>
      <c r="PNR23" s="7"/>
      <c r="PNS23" s="7"/>
      <c r="PNT23" s="7"/>
      <c r="PNU23" s="7"/>
      <c r="PNV23" s="7"/>
      <c r="PNW23" s="7"/>
      <c r="PNX23" s="7"/>
      <c r="PNY23" s="7"/>
      <c r="PNZ23" s="7"/>
      <c r="POA23" s="7"/>
      <c r="POB23" s="7"/>
      <c r="POC23" s="7"/>
      <c r="POD23" s="7"/>
      <c r="POE23" s="7"/>
      <c r="POF23" s="7"/>
      <c r="POG23" s="7"/>
      <c r="POH23" s="7"/>
      <c r="POI23" s="7"/>
      <c r="POJ23" s="7"/>
      <c r="POK23" s="7"/>
      <c r="POL23" s="7"/>
      <c r="POM23" s="7"/>
      <c r="PON23" s="7"/>
      <c r="POO23" s="7"/>
      <c r="POP23" s="7"/>
      <c r="POQ23" s="7"/>
      <c r="POR23" s="7"/>
      <c r="POS23" s="7"/>
      <c r="POT23" s="7"/>
      <c r="POU23" s="7"/>
      <c r="POV23" s="7"/>
      <c r="POW23" s="7"/>
      <c r="POX23" s="7"/>
      <c r="POY23" s="7"/>
      <c r="POZ23" s="7"/>
      <c r="PPA23" s="7"/>
      <c r="PPB23" s="7"/>
      <c r="PPC23" s="7"/>
      <c r="PPD23" s="7"/>
      <c r="PPE23" s="7"/>
      <c r="PPF23" s="7"/>
      <c r="PPG23" s="7"/>
      <c r="PPH23" s="7"/>
      <c r="PPI23" s="7"/>
      <c r="PPJ23" s="7"/>
      <c r="PPK23" s="7"/>
      <c r="PPL23" s="7"/>
      <c r="PPM23" s="7"/>
      <c r="PPN23" s="7"/>
      <c r="PPO23" s="7"/>
      <c r="PPP23" s="7"/>
      <c r="PPQ23" s="7"/>
      <c r="PPR23" s="7"/>
      <c r="PPS23" s="7"/>
      <c r="PPT23" s="7"/>
      <c r="PPU23" s="7"/>
      <c r="PPV23" s="7"/>
      <c r="PPW23" s="7"/>
      <c r="PPX23" s="7"/>
      <c r="PPY23" s="7"/>
      <c r="PPZ23" s="7"/>
      <c r="PQA23" s="7"/>
      <c r="PQB23" s="7"/>
      <c r="PQC23" s="7"/>
      <c r="PQD23" s="7"/>
      <c r="PQE23" s="7"/>
      <c r="PQF23" s="7"/>
      <c r="PQG23" s="7"/>
      <c r="PQH23" s="7"/>
      <c r="PQI23" s="7"/>
      <c r="PQJ23" s="7"/>
      <c r="PQK23" s="7"/>
      <c r="PQL23" s="7"/>
      <c r="PQM23" s="7"/>
      <c r="PQN23" s="7"/>
      <c r="PQO23" s="7"/>
      <c r="PQP23" s="7"/>
      <c r="PQQ23" s="7"/>
      <c r="PQR23" s="7"/>
      <c r="PQS23" s="7"/>
      <c r="PQT23" s="7"/>
      <c r="PQU23" s="7"/>
      <c r="PQV23" s="7"/>
      <c r="PQW23" s="7"/>
      <c r="PQX23" s="7"/>
      <c r="PQY23" s="7"/>
      <c r="PQZ23" s="7"/>
      <c r="PRA23" s="7"/>
      <c r="PRB23" s="7"/>
      <c r="PRC23" s="7"/>
      <c r="PRD23" s="7"/>
      <c r="PRE23" s="7"/>
      <c r="PRF23" s="7"/>
      <c r="PRG23" s="7"/>
      <c r="PRH23" s="7"/>
      <c r="PRI23" s="7"/>
      <c r="PRJ23" s="7"/>
      <c r="PRK23" s="7"/>
      <c r="PRL23" s="7"/>
      <c r="PRM23" s="7"/>
      <c r="PRN23" s="7"/>
      <c r="PRO23" s="7"/>
      <c r="PRP23" s="7"/>
      <c r="PRQ23" s="7"/>
      <c r="PRR23" s="7"/>
      <c r="PRS23" s="7"/>
      <c r="PRT23" s="7"/>
      <c r="PRU23" s="7"/>
      <c r="PRV23" s="7"/>
      <c r="PRW23" s="7"/>
      <c r="PRX23" s="7"/>
      <c r="PRY23" s="7"/>
      <c r="PRZ23" s="7"/>
      <c r="PSA23" s="7"/>
      <c r="PSB23" s="7"/>
      <c r="PSC23" s="7"/>
      <c r="PSD23" s="7"/>
      <c r="PSE23" s="7"/>
      <c r="PSF23" s="7"/>
      <c r="PSG23" s="7"/>
      <c r="PSH23" s="7"/>
      <c r="PSI23" s="7"/>
      <c r="PSJ23" s="7"/>
      <c r="PSK23" s="7"/>
      <c r="PSL23" s="7"/>
      <c r="PSM23" s="7"/>
      <c r="PSN23" s="7"/>
      <c r="PSO23" s="7"/>
      <c r="PSP23" s="7"/>
      <c r="PSQ23" s="7"/>
      <c r="PSR23" s="7"/>
      <c r="PSS23" s="7"/>
      <c r="PST23" s="7"/>
      <c r="PSU23" s="7"/>
      <c r="PSV23" s="7"/>
      <c r="PSW23" s="7"/>
      <c r="PSX23" s="7"/>
      <c r="PSY23" s="7"/>
      <c r="PSZ23" s="7"/>
      <c r="PTA23" s="7"/>
      <c r="PTB23" s="7"/>
      <c r="PTC23" s="7"/>
      <c r="PTD23" s="7"/>
      <c r="PTE23" s="7"/>
      <c r="PTF23" s="7"/>
      <c r="PTG23" s="7"/>
      <c r="PTH23" s="7"/>
      <c r="PTI23" s="7"/>
      <c r="PTJ23" s="7"/>
      <c r="PTK23" s="7"/>
      <c r="PTL23" s="7"/>
      <c r="PTM23" s="7"/>
      <c r="PTN23" s="7"/>
      <c r="PTO23" s="7"/>
      <c r="PTP23" s="7"/>
      <c r="PTQ23" s="7"/>
      <c r="PTR23" s="7"/>
      <c r="PTS23" s="7"/>
      <c r="PTT23" s="7"/>
      <c r="PTU23" s="7"/>
      <c r="PTV23" s="7"/>
      <c r="PTW23" s="7"/>
      <c r="PTX23" s="7"/>
      <c r="PTY23" s="7"/>
      <c r="PTZ23" s="7"/>
      <c r="PUA23" s="7"/>
      <c r="PUB23" s="7"/>
      <c r="PUC23" s="7"/>
      <c r="PUD23" s="7"/>
      <c r="PUE23" s="7"/>
      <c r="PUF23" s="7"/>
      <c r="PUG23" s="7"/>
      <c r="PUH23" s="7"/>
      <c r="PUI23" s="7"/>
      <c r="PUJ23" s="7"/>
      <c r="PUK23" s="7"/>
      <c r="PUL23" s="7"/>
      <c r="PUM23" s="7"/>
      <c r="PUN23" s="7"/>
      <c r="PUO23" s="7"/>
      <c r="PUP23" s="7"/>
      <c r="PUQ23" s="7"/>
      <c r="PUR23" s="7"/>
      <c r="PUS23" s="7"/>
      <c r="PUT23" s="7"/>
      <c r="PUU23" s="7"/>
      <c r="PUV23" s="7"/>
      <c r="PUW23" s="7"/>
      <c r="PUX23" s="7"/>
      <c r="PUY23" s="7"/>
      <c r="PUZ23" s="7"/>
      <c r="PVA23" s="7"/>
      <c r="PVB23" s="7"/>
      <c r="PVC23" s="7"/>
      <c r="PVD23" s="7"/>
      <c r="PVE23" s="7"/>
      <c r="PVF23" s="7"/>
      <c r="PVG23" s="7"/>
      <c r="PVH23" s="7"/>
      <c r="PVI23" s="7"/>
      <c r="PVJ23" s="7"/>
      <c r="PVK23" s="7"/>
      <c r="PVL23" s="7"/>
      <c r="PVM23" s="7"/>
      <c r="PVN23" s="7"/>
      <c r="PVO23" s="7"/>
      <c r="PVP23" s="7"/>
      <c r="PVQ23" s="7"/>
      <c r="PVR23" s="7"/>
      <c r="PVS23" s="7"/>
      <c r="PVT23" s="7"/>
      <c r="PVU23" s="7"/>
      <c r="PVV23" s="7"/>
      <c r="PVW23" s="7"/>
      <c r="PVX23" s="7"/>
      <c r="PVY23" s="7"/>
      <c r="PVZ23" s="7"/>
      <c r="PWA23" s="7"/>
      <c r="PWB23" s="7"/>
      <c r="PWC23" s="7"/>
      <c r="PWD23" s="7"/>
      <c r="PWE23" s="7"/>
      <c r="PWF23" s="7"/>
      <c r="PWG23" s="7"/>
      <c r="PWH23" s="7"/>
      <c r="PWI23" s="7"/>
      <c r="PWJ23" s="7"/>
      <c r="PWK23" s="7"/>
      <c r="PWL23" s="7"/>
      <c r="PWM23" s="7"/>
      <c r="PWN23" s="7"/>
      <c r="PWO23" s="7"/>
      <c r="PWP23" s="7"/>
      <c r="PWQ23" s="7"/>
      <c r="PWR23" s="7"/>
      <c r="PWS23" s="7"/>
      <c r="PWT23" s="7"/>
      <c r="PWU23" s="7"/>
      <c r="PWV23" s="7"/>
      <c r="PWW23" s="7"/>
      <c r="PWX23" s="7"/>
      <c r="PWY23" s="7"/>
      <c r="PWZ23" s="7"/>
      <c r="PXA23" s="7"/>
      <c r="PXB23" s="7"/>
      <c r="PXC23" s="7"/>
      <c r="PXD23" s="7"/>
      <c r="PXE23" s="7"/>
      <c r="PXF23" s="7"/>
      <c r="PXG23" s="7"/>
      <c r="PXH23" s="7"/>
      <c r="PXI23" s="7"/>
      <c r="PXJ23" s="7"/>
      <c r="PXK23" s="7"/>
      <c r="PXL23" s="7"/>
      <c r="PXM23" s="7"/>
      <c r="PXN23" s="7"/>
      <c r="PXO23" s="7"/>
      <c r="PXP23" s="7"/>
      <c r="PXQ23" s="7"/>
      <c r="PXR23" s="7"/>
      <c r="PXS23" s="7"/>
      <c r="PXT23" s="7"/>
      <c r="PXU23" s="7"/>
      <c r="PXV23" s="7"/>
      <c r="PXW23" s="7"/>
      <c r="PXX23" s="7"/>
      <c r="PXY23" s="7"/>
      <c r="PXZ23" s="7"/>
      <c r="PYA23" s="7"/>
      <c r="PYB23" s="7"/>
      <c r="PYC23" s="7"/>
      <c r="PYD23" s="7"/>
      <c r="PYE23" s="7"/>
      <c r="PYF23" s="7"/>
      <c r="PYG23" s="7"/>
      <c r="PYH23" s="7"/>
      <c r="PYI23" s="7"/>
      <c r="PYJ23" s="7"/>
      <c r="PYK23" s="7"/>
      <c r="PYL23" s="7"/>
      <c r="PYM23" s="7"/>
      <c r="PYN23" s="7"/>
      <c r="PYO23" s="7"/>
      <c r="PYP23" s="7"/>
      <c r="PYQ23" s="7"/>
      <c r="PYR23" s="7"/>
      <c r="PYS23" s="7"/>
      <c r="PYT23" s="7"/>
      <c r="PYU23" s="7"/>
      <c r="PYV23" s="7"/>
      <c r="PYW23" s="7"/>
      <c r="PYX23" s="7"/>
      <c r="PYY23" s="7"/>
      <c r="PYZ23" s="7"/>
      <c r="PZA23" s="7"/>
      <c r="PZB23" s="7"/>
      <c r="PZC23" s="7"/>
      <c r="PZD23" s="7"/>
      <c r="PZE23" s="7"/>
      <c r="PZF23" s="7"/>
      <c r="PZG23" s="7"/>
      <c r="PZH23" s="7"/>
      <c r="PZI23" s="7"/>
      <c r="PZJ23" s="7"/>
      <c r="PZK23" s="7"/>
      <c r="PZL23" s="7"/>
      <c r="PZM23" s="7"/>
      <c r="PZN23" s="7"/>
      <c r="PZO23" s="7"/>
      <c r="PZP23" s="7"/>
      <c r="PZQ23" s="7"/>
      <c r="PZR23" s="7"/>
      <c r="PZS23" s="7"/>
      <c r="PZT23" s="7"/>
      <c r="PZU23" s="7"/>
      <c r="PZV23" s="7"/>
      <c r="PZW23" s="7"/>
      <c r="PZX23" s="7"/>
      <c r="PZY23" s="7"/>
      <c r="PZZ23" s="7"/>
      <c r="QAA23" s="7"/>
      <c r="QAB23" s="7"/>
      <c r="QAC23" s="7"/>
      <c r="QAD23" s="7"/>
      <c r="QAE23" s="7"/>
      <c r="QAF23" s="7"/>
      <c r="QAG23" s="7"/>
      <c r="QAH23" s="7"/>
      <c r="QAI23" s="7"/>
      <c r="QAJ23" s="7"/>
      <c r="QAK23" s="7"/>
      <c r="QAL23" s="7"/>
      <c r="QAM23" s="7"/>
      <c r="QAN23" s="7"/>
      <c r="QAO23" s="7"/>
      <c r="QAP23" s="7"/>
      <c r="QAQ23" s="7"/>
      <c r="QAR23" s="7"/>
      <c r="QAS23" s="7"/>
      <c r="QAT23" s="7"/>
      <c r="QAU23" s="7"/>
      <c r="QAV23" s="7"/>
      <c r="QAW23" s="7"/>
      <c r="QAX23" s="7"/>
      <c r="QAY23" s="7"/>
      <c r="QAZ23" s="7"/>
      <c r="QBA23" s="7"/>
      <c r="QBB23" s="7"/>
      <c r="QBC23" s="7"/>
      <c r="QBD23" s="7"/>
      <c r="QBE23" s="7"/>
      <c r="QBF23" s="7"/>
      <c r="QBG23" s="7"/>
      <c r="QBH23" s="7"/>
      <c r="QBI23" s="7"/>
      <c r="QBJ23" s="7"/>
      <c r="QBK23" s="7"/>
      <c r="QBL23" s="7"/>
      <c r="QBM23" s="7"/>
      <c r="QBN23" s="7"/>
      <c r="QBO23" s="7"/>
      <c r="QBP23" s="7"/>
      <c r="QBQ23" s="7"/>
      <c r="QBR23" s="7"/>
      <c r="QBS23" s="7"/>
      <c r="QBT23" s="7"/>
      <c r="QBU23" s="7"/>
      <c r="QBV23" s="7"/>
      <c r="QBW23" s="7"/>
      <c r="QBX23" s="7"/>
      <c r="QBY23" s="7"/>
      <c r="QBZ23" s="7"/>
      <c r="QCA23" s="7"/>
      <c r="QCB23" s="7"/>
      <c r="QCC23" s="7"/>
      <c r="QCD23" s="7"/>
      <c r="QCE23" s="7"/>
      <c r="QCF23" s="7"/>
      <c r="QCG23" s="7"/>
      <c r="QCH23" s="7"/>
      <c r="QCI23" s="7"/>
      <c r="QCJ23" s="7"/>
      <c r="QCK23" s="7"/>
      <c r="QCL23" s="7"/>
      <c r="QCM23" s="7"/>
      <c r="QCN23" s="7"/>
      <c r="QCO23" s="7"/>
      <c r="QCP23" s="7"/>
      <c r="QCQ23" s="7"/>
      <c r="QCR23" s="7"/>
      <c r="QCS23" s="7"/>
      <c r="QCT23" s="7"/>
      <c r="QCU23" s="7"/>
      <c r="QCV23" s="7"/>
      <c r="QCW23" s="7"/>
      <c r="QCX23" s="7"/>
      <c r="QCY23" s="7"/>
      <c r="QCZ23" s="7"/>
      <c r="QDA23" s="7"/>
      <c r="QDB23" s="7"/>
      <c r="QDC23" s="7"/>
      <c r="QDD23" s="7"/>
      <c r="QDE23" s="7"/>
      <c r="QDF23" s="7"/>
      <c r="QDG23" s="7"/>
      <c r="QDH23" s="7"/>
      <c r="QDI23" s="7"/>
      <c r="QDJ23" s="7"/>
      <c r="QDK23" s="7"/>
      <c r="QDL23" s="7"/>
      <c r="QDM23" s="7"/>
      <c r="QDN23" s="7"/>
      <c r="QDO23" s="7"/>
      <c r="QDP23" s="7"/>
      <c r="QDQ23" s="7"/>
      <c r="QDR23" s="7"/>
      <c r="QDS23" s="7"/>
      <c r="QDT23" s="7"/>
      <c r="QDU23" s="7"/>
      <c r="QDV23" s="7"/>
      <c r="QDW23" s="7"/>
      <c r="QDX23" s="7"/>
      <c r="QDY23" s="7"/>
      <c r="QDZ23" s="7"/>
      <c r="QEA23" s="7"/>
      <c r="QEB23" s="7"/>
      <c r="QEC23" s="7"/>
      <c r="QED23" s="7"/>
      <c r="QEE23" s="7"/>
      <c r="QEF23" s="7"/>
      <c r="QEG23" s="7"/>
      <c r="QEH23" s="7"/>
      <c r="QEI23" s="7"/>
      <c r="QEJ23" s="7"/>
      <c r="QEK23" s="7"/>
      <c r="QEL23" s="7"/>
      <c r="QEM23" s="7"/>
      <c r="QEN23" s="7"/>
      <c r="QEO23" s="7"/>
      <c r="QEP23" s="7"/>
      <c r="QEQ23" s="7"/>
      <c r="QER23" s="7"/>
      <c r="QES23" s="7"/>
      <c r="QET23" s="7"/>
      <c r="QEU23" s="7"/>
      <c r="QEV23" s="7"/>
      <c r="QEW23" s="7"/>
      <c r="QEX23" s="7"/>
      <c r="QEY23" s="7"/>
      <c r="QEZ23" s="7"/>
      <c r="QFA23" s="7"/>
      <c r="QFB23" s="7"/>
      <c r="QFC23" s="7"/>
      <c r="QFD23" s="7"/>
      <c r="QFE23" s="7"/>
      <c r="QFF23" s="7"/>
      <c r="QFG23" s="7"/>
      <c r="QFH23" s="7"/>
      <c r="QFI23" s="7"/>
      <c r="QFJ23" s="7"/>
      <c r="QFK23" s="7"/>
      <c r="QFL23" s="7"/>
      <c r="QFM23" s="7"/>
      <c r="QFN23" s="7"/>
      <c r="QFO23" s="7"/>
      <c r="QFP23" s="7"/>
      <c r="QFQ23" s="7"/>
      <c r="QFR23" s="7"/>
      <c r="QFS23" s="7"/>
      <c r="QFT23" s="7"/>
      <c r="QFU23" s="7"/>
      <c r="QFV23" s="7"/>
      <c r="QFW23" s="7"/>
      <c r="QFX23" s="7"/>
      <c r="QFY23" s="7"/>
      <c r="QFZ23" s="7"/>
      <c r="QGA23" s="7"/>
      <c r="QGB23" s="7"/>
      <c r="QGC23" s="7"/>
      <c r="QGD23" s="7"/>
      <c r="QGE23" s="7"/>
      <c r="QGF23" s="7"/>
      <c r="QGG23" s="7"/>
      <c r="QGH23" s="7"/>
      <c r="QGI23" s="7"/>
      <c r="QGJ23" s="7"/>
      <c r="QGK23" s="7"/>
      <c r="QGL23" s="7"/>
      <c r="QGM23" s="7"/>
      <c r="QGN23" s="7"/>
      <c r="QGO23" s="7"/>
      <c r="QGP23" s="7"/>
      <c r="QGQ23" s="7"/>
      <c r="QGR23" s="7"/>
      <c r="QGS23" s="7"/>
      <c r="QGT23" s="7"/>
      <c r="QGU23" s="7"/>
      <c r="QGV23" s="7"/>
      <c r="QGW23" s="7"/>
      <c r="QGX23" s="7"/>
      <c r="QGY23" s="7"/>
      <c r="QGZ23" s="7"/>
      <c r="QHA23" s="7"/>
      <c r="QHB23" s="7"/>
      <c r="QHC23" s="7"/>
      <c r="QHD23" s="7"/>
      <c r="QHE23" s="7"/>
      <c r="QHF23" s="7"/>
      <c r="QHG23" s="7"/>
      <c r="QHH23" s="7"/>
      <c r="QHI23" s="7"/>
      <c r="QHJ23" s="7"/>
      <c r="QHK23" s="7"/>
      <c r="QHL23" s="7"/>
      <c r="QHM23" s="7"/>
      <c r="QHN23" s="7"/>
      <c r="QHO23" s="7"/>
      <c r="QHP23" s="7"/>
      <c r="QHQ23" s="7"/>
      <c r="QHR23" s="7"/>
      <c r="QHS23" s="7"/>
      <c r="QHT23" s="7"/>
      <c r="QHU23" s="7"/>
      <c r="QHV23" s="7"/>
      <c r="QHW23" s="7"/>
      <c r="QHX23" s="7"/>
      <c r="QHY23" s="7"/>
      <c r="QHZ23" s="7"/>
      <c r="QIA23" s="7"/>
      <c r="QIB23" s="7"/>
      <c r="QIC23" s="7"/>
      <c r="QID23" s="7"/>
      <c r="QIE23" s="7"/>
      <c r="QIF23" s="7"/>
      <c r="QIG23" s="7"/>
      <c r="QIH23" s="7"/>
      <c r="QII23" s="7"/>
      <c r="QIJ23" s="7"/>
      <c r="QIK23" s="7"/>
      <c r="QIL23" s="7"/>
      <c r="QIM23" s="7"/>
      <c r="QIN23" s="7"/>
      <c r="QIO23" s="7"/>
      <c r="QIP23" s="7"/>
      <c r="QIQ23" s="7"/>
      <c r="QIR23" s="7"/>
      <c r="QIS23" s="7"/>
      <c r="QIT23" s="7"/>
      <c r="QIU23" s="7"/>
      <c r="QIV23" s="7"/>
      <c r="QIW23" s="7"/>
      <c r="QIX23" s="7"/>
      <c r="QIY23" s="7"/>
      <c r="QIZ23" s="7"/>
      <c r="QJA23" s="7"/>
      <c r="QJB23" s="7"/>
      <c r="QJC23" s="7"/>
      <c r="QJD23" s="7"/>
      <c r="QJE23" s="7"/>
      <c r="QJF23" s="7"/>
      <c r="QJG23" s="7"/>
      <c r="QJH23" s="7"/>
      <c r="QJI23" s="7"/>
      <c r="QJJ23" s="7"/>
      <c r="QJK23" s="7"/>
      <c r="QJL23" s="7"/>
      <c r="QJM23" s="7"/>
      <c r="QJN23" s="7"/>
      <c r="QJO23" s="7"/>
      <c r="QJP23" s="7"/>
      <c r="QJQ23" s="7"/>
      <c r="QJR23" s="7"/>
      <c r="QJS23" s="7"/>
      <c r="QJT23" s="7"/>
      <c r="QJU23" s="7"/>
      <c r="QJV23" s="7"/>
      <c r="QJW23" s="7"/>
      <c r="QJX23" s="7"/>
      <c r="QJY23" s="7"/>
      <c r="QJZ23" s="7"/>
      <c r="QKA23" s="7"/>
      <c r="QKB23" s="7"/>
      <c r="QKC23" s="7"/>
      <c r="QKD23" s="7"/>
      <c r="QKE23" s="7"/>
      <c r="QKF23" s="7"/>
      <c r="QKG23" s="7"/>
      <c r="QKH23" s="7"/>
      <c r="QKI23" s="7"/>
      <c r="QKJ23" s="7"/>
      <c r="QKK23" s="7"/>
      <c r="QKL23" s="7"/>
      <c r="QKM23" s="7"/>
      <c r="QKN23" s="7"/>
      <c r="QKO23" s="7"/>
      <c r="QKP23" s="7"/>
      <c r="QKQ23" s="7"/>
      <c r="QKR23" s="7"/>
      <c r="QKS23" s="7"/>
      <c r="QKT23" s="7"/>
      <c r="QKU23" s="7"/>
      <c r="QKV23" s="7"/>
      <c r="QKW23" s="7"/>
      <c r="QKX23" s="7"/>
      <c r="QKY23" s="7"/>
      <c r="QKZ23" s="7"/>
      <c r="QLA23" s="7"/>
      <c r="QLB23" s="7"/>
      <c r="QLC23" s="7"/>
      <c r="QLD23" s="7"/>
      <c r="QLE23" s="7"/>
      <c r="QLF23" s="7"/>
      <c r="QLG23" s="7"/>
      <c r="QLH23" s="7"/>
      <c r="QLI23" s="7"/>
      <c r="QLJ23" s="7"/>
      <c r="QLK23" s="7"/>
      <c r="QLL23" s="7"/>
      <c r="QLM23" s="7"/>
      <c r="QLN23" s="7"/>
      <c r="QLO23" s="7"/>
      <c r="QLP23" s="7"/>
      <c r="QLQ23" s="7"/>
      <c r="QLR23" s="7"/>
      <c r="QLS23" s="7"/>
      <c r="QLT23" s="7"/>
      <c r="QLU23" s="7"/>
      <c r="QLV23" s="7"/>
      <c r="QLW23" s="7"/>
      <c r="QLX23" s="7"/>
      <c r="QLY23" s="7"/>
      <c r="QLZ23" s="7"/>
      <c r="QMA23" s="7"/>
      <c r="QMB23" s="7"/>
      <c r="QMC23" s="7"/>
      <c r="QMD23" s="7"/>
      <c r="QME23" s="7"/>
      <c r="QMF23" s="7"/>
      <c r="QMG23" s="7"/>
      <c r="QMH23" s="7"/>
      <c r="QMI23" s="7"/>
      <c r="QMJ23" s="7"/>
      <c r="QMK23" s="7"/>
      <c r="QML23" s="7"/>
      <c r="QMM23" s="7"/>
      <c r="QMN23" s="7"/>
      <c r="QMO23" s="7"/>
      <c r="QMP23" s="7"/>
      <c r="QMQ23" s="7"/>
      <c r="QMR23" s="7"/>
      <c r="QMS23" s="7"/>
      <c r="QMT23" s="7"/>
      <c r="QMU23" s="7"/>
      <c r="QMV23" s="7"/>
      <c r="QMW23" s="7"/>
      <c r="QMX23" s="7"/>
      <c r="QMY23" s="7"/>
      <c r="QMZ23" s="7"/>
      <c r="QNA23" s="7"/>
      <c r="QNB23" s="7"/>
      <c r="QNC23" s="7"/>
      <c r="QND23" s="7"/>
      <c r="QNE23" s="7"/>
      <c r="QNF23" s="7"/>
      <c r="QNG23" s="7"/>
      <c r="QNH23" s="7"/>
      <c r="QNI23" s="7"/>
      <c r="QNJ23" s="7"/>
      <c r="QNK23" s="7"/>
      <c r="QNL23" s="7"/>
      <c r="QNM23" s="7"/>
      <c r="QNN23" s="7"/>
      <c r="QNO23" s="7"/>
      <c r="QNP23" s="7"/>
      <c r="QNQ23" s="7"/>
      <c r="QNR23" s="7"/>
      <c r="QNS23" s="7"/>
      <c r="QNT23" s="7"/>
      <c r="QNU23" s="7"/>
      <c r="QNV23" s="7"/>
      <c r="QNW23" s="7"/>
      <c r="QNX23" s="7"/>
      <c r="QNY23" s="7"/>
      <c r="QNZ23" s="7"/>
      <c r="QOA23" s="7"/>
      <c r="QOB23" s="7"/>
      <c r="QOC23" s="7"/>
      <c r="QOD23" s="7"/>
      <c r="QOE23" s="7"/>
      <c r="QOF23" s="7"/>
      <c r="QOG23" s="7"/>
      <c r="QOH23" s="7"/>
      <c r="QOI23" s="7"/>
      <c r="QOJ23" s="7"/>
      <c r="QOK23" s="7"/>
      <c r="QOL23" s="7"/>
      <c r="QOM23" s="7"/>
      <c r="QON23" s="7"/>
      <c r="QOO23" s="7"/>
      <c r="QOP23" s="7"/>
      <c r="QOQ23" s="7"/>
      <c r="QOR23" s="7"/>
      <c r="QOS23" s="7"/>
      <c r="QOT23" s="7"/>
      <c r="QOU23" s="7"/>
      <c r="QOV23" s="7"/>
      <c r="QOW23" s="7"/>
      <c r="QOX23" s="7"/>
      <c r="QOY23" s="7"/>
      <c r="QOZ23" s="7"/>
      <c r="QPA23" s="7"/>
      <c r="QPB23" s="7"/>
      <c r="QPC23" s="7"/>
      <c r="QPD23" s="7"/>
      <c r="QPE23" s="7"/>
      <c r="QPF23" s="7"/>
      <c r="QPG23" s="7"/>
      <c r="QPH23" s="7"/>
      <c r="QPI23" s="7"/>
      <c r="QPJ23" s="7"/>
      <c r="QPK23" s="7"/>
      <c r="QPL23" s="7"/>
      <c r="QPM23" s="7"/>
      <c r="QPN23" s="7"/>
      <c r="QPO23" s="7"/>
      <c r="QPP23" s="7"/>
      <c r="QPQ23" s="7"/>
      <c r="QPR23" s="7"/>
      <c r="QPS23" s="7"/>
      <c r="QPT23" s="7"/>
      <c r="QPU23" s="7"/>
      <c r="QPV23" s="7"/>
      <c r="QPW23" s="7"/>
      <c r="QPX23" s="7"/>
      <c r="QPY23" s="7"/>
      <c r="QPZ23" s="7"/>
      <c r="QQA23" s="7"/>
      <c r="QQB23" s="7"/>
      <c r="QQC23" s="7"/>
      <c r="QQD23" s="7"/>
      <c r="QQE23" s="7"/>
      <c r="QQF23" s="7"/>
      <c r="QQG23" s="7"/>
      <c r="QQH23" s="7"/>
      <c r="QQI23" s="7"/>
      <c r="QQJ23" s="7"/>
      <c r="QQK23" s="7"/>
      <c r="QQL23" s="7"/>
      <c r="QQM23" s="7"/>
      <c r="QQN23" s="7"/>
      <c r="QQO23" s="7"/>
      <c r="QQP23" s="7"/>
      <c r="QQQ23" s="7"/>
      <c r="QQR23" s="7"/>
      <c r="QQS23" s="7"/>
      <c r="QQT23" s="7"/>
      <c r="QQU23" s="7"/>
      <c r="QQV23" s="7"/>
      <c r="QQW23" s="7"/>
      <c r="QQX23" s="7"/>
      <c r="QQY23" s="7"/>
      <c r="QQZ23" s="7"/>
      <c r="QRA23" s="7"/>
      <c r="QRB23" s="7"/>
      <c r="QRC23" s="7"/>
      <c r="QRD23" s="7"/>
      <c r="QRE23" s="7"/>
      <c r="QRF23" s="7"/>
      <c r="QRG23" s="7"/>
      <c r="QRH23" s="7"/>
      <c r="QRI23" s="7"/>
      <c r="QRJ23" s="7"/>
      <c r="QRK23" s="7"/>
      <c r="QRL23" s="7"/>
      <c r="QRM23" s="7"/>
      <c r="QRN23" s="7"/>
      <c r="QRO23" s="7"/>
      <c r="QRP23" s="7"/>
      <c r="QRQ23" s="7"/>
      <c r="QRR23" s="7"/>
      <c r="QRS23" s="7"/>
      <c r="QRT23" s="7"/>
      <c r="QRU23" s="7"/>
      <c r="QRV23" s="7"/>
      <c r="QRW23" s="7"/>
      <c r="QRX23" s="7"/>
      <c r="QRY23" s="7"/>
      <c r="QRZ23" s="7"/>
      <c r="QSA23" s="7"/>
      <c r="QSB23" s="7"/>
      <c r="QSC23" s="7"/>
      <c r="QSD23" s="7"/>
      <c r="QSE23" s="7"/>
      <c r="QSF23" s="7"/>
      <c r="QSG23" s="7"/>
      <c r="QSH23" s="7"/>
      <c r="QSI23" s="7"/>
      <c r="QSJ23" s="7"/>
      <c r="QSK23" s="7"/>
      <c r="QSL23" s="7"/>
      <c r="QSM23" s="7"/>
      <c r="QSN23" s="7"/>
      <c r="QSO23" s="7"/>
      <c r="QSP23" s="7"/>
      <c r="QSQ23" s="7"/>
      <c r="QSR23" s="7"/>
      <c r="QSS23" s="7"/>
      <c r="QST23" s="7"/>
      <c r="QSU23" s="7"/>
      <c r="QSV23" s="7"/>
      <c r="QSW23" s="7"/>
      <c r="QSX23" s="7"/>
      <c r="QSY23" s="7"/>
      <c r="QSZ23" s="7"/>
      <c r="QTA23" s="7"/>
      <c r="QTB23" s="7"/>
      <c r="QTC23" s="7"/>
      <c r="QTD23" s="7"/>
      <c r="QTE23" s="7"/>
      <c r="QTF23" s="7"/>
      <c r="QTG23" s="7"/>
      <c r="QTH23" s="7"/>
      <c r="QTI23" s="7"/>
      <c r="QTJ23" s="7"/>
      <c r="QTK23" s="7"/>
      <c r="QTL23" s="7"/>
      <c r="QTM23" s="7"/>
      <c r="QTN23" s="7"/>
      <c r="QTO23" s="7"/>
      <c r="QTP23" s="7"/>
      <c r="QTQ23" s="7"/>
      <c r="QTR23" s="7"/>
      <c r="QTS23" s="7"/>
      <c r="QTT23" s="7"/>
      <c r="QTU23" s="7"/>
      <c r="QTV23" s="7"/>
      <c r="QTW23" s="7"/>
      <c r="QTX23" s="7"/>
      <c r="QTY23" s="7"/>
      <c r="QTZ23" s="7"/>
      <c r="QUA23" s="7"/>
      <c r="QUB23" s="7"/>
      <c r="QUC23" s="7"/>
      <c r="QUD23" s="7"/>
      <c r="QUE23" s="7"/>
      <c r="QUF23" s="7"/>
      <c r="QUG23" s="7"/>
      <c r="QUH23" s="7"/>
      <c r="QUI23" s="7"/>
      <c r="QUJ23" s="7"/>
      <c r="QUK23" s="7"/>
      <c r="QUL23" s="7"/>
      <c r="QUM23" s="7"/>
      <c r="QUN23" s="7"/>
      <c r="QUO23" s="7"/>
      <c r="QUP23" s="7"/>
      <c r="QUQ23" s="7"/>
      <c r="QUR23" s="7"/>
      <c r="QUS23" s="7"/>
      <c r="QUT23" s="7"/>
      <c r="QUU23" s="7"/>
      <c r="QUV23" s="7"/>
      <c r="QUW23" s="7"/>
      <c r="QUX23" s="7"/>
      <c r="QUY23" s="7"/>
      <c r="QUZ23" s="7"/>
      <c r="QVA23" s="7"/>
      <c r="QVB23" s="7"/>
      <c r="QVC23" s="7"/>
      <c r="QVD23" s="7"/>
      <c r="QVE23" s="7"/>
      <c r="QVF23" s="7"/>
      <c r="QVG23" s="7"/>
      <c r="QVH23" s="7"/>
      <c r="QVI23" s="7"/>
      <c r="QVJ23" s="7"/>
      <c r="QVK23" s="7"/>
      <c r="QVL23" s="7"/>
      <c r="QVM23" s="7"/>
      <c r="QVN23" s="7"/>
      <c r="QVO23" s="7"/>
      <c r="QVP23" s="7"/>
      <c r="QVQ23" s="7"/>
      <c r="QVR23" s="7"/>
      <c r="QVS23" s="7"/>
      <c r="QVT23" s="7"/>
      <c r="QVU23" s="7"/>
      <c r="QVV23" s="7"/>
      <c r="QVW23" s="7"/>
      <c r="QVX23" s="7"/>
      <c r="QVY23" s="7"/>
      <c r="QVZ23" s="7"/>
      <c r="QWA23" s="7"/>
      <c r="QWB23" s="7"/>
      <c r="QWC23" s="7"/>
      <c r="QWD23" s="7"/>
      <c r="QWE23" s="7"/>
      <c r="QWF23" s="7"/>
      <c r="QWG23" s="7"/>
      <c r="QWH23" s="7"/>
      <c r="QWI23" s="7"/>
      <c r="QWJ23" s="7"/>
      <c r="QWK23" s="7"/>
      <c r="QWL23" s="7"/>
      <c r="QWM23" s="7"/>
      <c r="QWN23" s="7"/>
      <c r="QWO23" s="7"/>
      <c r="QWP23" s="7"/>
      <c r="QWQ23" s="7"/>
      <c r="QWR23" s="7"/>
      <c r="QWS23" s="7"/>
      <c r="QWT23" s="7"/>
      <c r="QWU23" s="7"/>
      <c r="QWV23" s="7"/>
      <c r="QWW23" s="7"/>
      <c r="QWX23" s="7"/>
      <c r="QWY23" s="7"/>
      <c r="QWZ23" s="7"/>
      <c r="QXA23" s="7"/>
      <c r="QXB23" s="7"/>
      <c r="QXC23" s="7"/>
      <c r="QXD23" s="7"/>
      <c r="QXE23" s="7"/>
      <c r="QXF23" s="7"/>
      <c r="QXG23" s="7"/>
      <c r="QXH23" s="7"/>
      <c r="QXI23" s="7"/>
      <c r="QXJ23" s="7"/>
      <c r="QXK23" s="7"/>
      <c r="QXL23" s="7"/>
      <c r="QXM23" s="7"/>
      <c r="QXN23" s="7"/>
      <c r="QXO23" s="7"/>
      <c r="QXP23" s="7"/>
      <c r="QXQ23" s="7"/>
      <c r="QXR23" s="7"/>
      <c r="QXS23" s="7"/>
      <c r="QXT23" s="7"/>
      <c r="QXU23" s="7"/>
      <c r="QXV23" s="7"/>
      <c r="QXW23" s="7"/>
      <c r="QXX23" s="7"/>
      <c r="QXY23" s="7"/>
      <c r="QXZ23" s="7"/>
      <c r="QYA23" s="7"/>
      <c r="QYB23" s="7"/>
      <c r="QYC23" s="7"/>
      <c r="QYD23" s="7"/>
      <c r="QYE23" s="7"/>
      <c r="QYF23" s="7"/>
      <c r="QYG23" s="7"/>
      <c r="QYH23" s="7"/>
      <c r="QYI23" s="7"/>
      <c r="QYJ23" s="7"/>
      <c r="QYK23" s="7"/>
      <c r="QYL23" s="7"/>
      <c r="QYM23" s="7"/>
      <c r="QYN23" s="7"/>
      <c r="QYO23" s="7"/>
      <c r="QYP23" s="7"/>
      <c r="QYQ23" s="7"/>
      <c r="QYR23" s="7"/>
      <c r="QYS23" s="7"/>
      <c r="QYT23" s="7"/>
      <c r="QYU23" s="7"/>
      <c r="QYV23" s="7"/>
      <c r="QYW23" s="7"/>
      <c r="QYX23" s="7"/>
      <c r="QYY23" s="7"/>
      <c r="QYZ23" s="7"/>
      <c r="QZA23" s="7"/>
      <c r="QZB23" s="7"/>
      <c r="QZC23" s="7"/>
      <c r="QZD23" s="7"/>
      <c r="QZE23" s="7"/>
      <c r="QZF23" s="7"/>
      <c r="QZG23" s="7"/>
      <c r="QZH23" s="7"/>
      <c r="QZI23" s="7"/>
      <c r="QZJ23" s="7"/>
      <c r="QZK23" s="7"/>
      <c r="QZL23" s="7"/>
      <c r="QZM23" s="7"/>
      <c r="QZN23" s="7"/>
      <c r="QZO23" s="7"/>
      <c r="QZP23" s="7"/>
      <c r="QZQ23" s="7"/>
      <c r="QZR23" s="7"/>
      <c r="QZS23" s="7"/>
      <c r="QZT23" s="7"/>
      <c r="QZU23" s="7"/>
      <c r="QZV23" s="7"/>
      <c r="QZW23" s="7"/>
      <c r="QZX23" s="7"/>
      <c r="QZY23" s="7"/>
      <c r="QZZ23" s="7"/>
      <c r="RAA23" s="7"/>
      <c r="RAB23" s="7"/>
      <c r="RAC23" s="7"/>
      <c r="RAD23" s="7"/>
      <c r="RAE23" s="7"/>
      <c r="RAF23" s="7"/>
      <c r="RAG23" s="7"/>
      <c r="RAH23" s="7"/>
      <c r="RAI23" s="7"/>
      <c r="RAJ23" s="7"/>
      <c r="RAK23" s="7"/>
      <c r="RAL23" s="7"/>
      <c r="RAM23" s="7"/>
      <c r="RAN23" s="7"/>
      <c r="RAO23" s="7"/>
      <c r="RAP23" s="7"/>
      <c r="RAQ23" s="7"/>
      <c r="RAR23" s="7"/>
      <c r="RAS23" s="7"/>
      <c r="RAT23" s="7"/>
      <c r="RAU23" s="7"/>
      <c r="RAV23" s="7"/>
      <c r="RAW23" s="7"/>
      <c r="RAX23" s="7"/>
      <c r="RAY23" s="7"/>
      <c r="RAZ23" s="7"/>
      <c r="RBA23" s="7"/>
      <c r="RBB23" s="7"/>
      <c r="RBC23" s="7"/>
      <c r="RBD23" s="7"/>
      <c r="RBE23" s="7"/>
      <c r="RBF23" s="7"/>
      <c r="RBG23" s="7"/>
      <c r="RBH23" s="7"/>
      <c r="RBI23" s="7"/>
      <c r="RBJ23" s="7"/>
      <c r="RBK23" s="7"/>
      <c r="RBL23" s="7"/>
      <c r="RBM23" s="7"/>
      <c r="RBN23" s="7"/>
      <c r="RBO23" s="7"/>
      <c r="RBP23" s="7"/>
      <c r="RBQ23" s="7"/>
      <c r="RBR23" s="7"/>
      <c r="RBS23" s="7"/>
      <c r="RBT23" s="7"/>
      <c r="RBU23" s="7"/>
      <c r="RBV23" s="7"/>
      <c r="RBW23" s="7"/>
      <c r="RBX23" s="7"/>
      <c r="RBY23" s="7"/>
      <c r="RBZ23" s="7"/>
      <c r="RCA23" s="7"/>
      <c r="RCB23" s="7"/>
      <c r="RCC23" s="7"/>
      <c r="RCD23" s="7"/>
      <c r="RCE23" s="7"/>
      <c r="RCF23" s="7"/>
      <c r="RCG23" s="7"/>
      <c r="RCH23" s="7"/>
      <c r="RCI23" s="7"/>
      <c r="RCJ23" s="7"/>
      <c r="RCK23" s="7"/>
      <c r="RCL23" s="7"/>
      <c r="RCM23" s="7"/>
      <c r="RCN23" s="7"/>
      <c r="RCO23" s="7"/>
      <c r="RCP23" s="7"/>
      <c r="RCQ23" s="7"/>
      <c r="RCR23" s="7"/>
      <c r="RCS23" s="7"/>
      <c r="RCT23" s="7"/>
      <c r="RCU23" s="7"/>
      <c r="RCV23" s="7"/>
      <c r="RCW23" s="7"/>
      <c r="RCX23" s="7"/>
      <c r="RCY23" s="7"/>
      <c r="RCZ23" s="7"/>
      <c r="RDA23" s="7"/>
      <c r="RDB23" s="7"/>
      <c r="RDC23" s="7"/>
      <c r="RDD23" s="7"/>
      <c r="RDE23" s="7"/>
      <c r="RDF23" s="7"/>
      <c r="RDG23" s="7"/>
      <c r="RDH23" s="7"/>
      <c r="RDI23" s="7"/>
      <c r="RDJ23" s="7"/>
      <c r="RDK23" s="7"/>
      <c r="RDL23" s="7"/>
      <c r="RDM23" s="7"/>
      <c r="RDN23" s="7"/>
      <c r="RDO23" s="7"/>
      <c r="RDP23" s="7"/>
      <c r="RDQ23" s="7"/>
      <c r="RDR23" s="7"/>
      <c r="RDS23" s="7"/>
      <c r="RDT23" s="7"/>
      <c r="RDU23" s="7"/>
      <c r="RDV23" s="7"/>
      <c r="RDW23" s="7"/>
      <c r="RDX23" s="7"/>
      <c r="RDY23" s="7"/>
      <c r="RDZ23" s="7"/>
      <c r="REA23" s="7"/>
      <c r="REB23" s="7"/>
      <c r="REC23" s="7"/>
      <c r="RED23" s="7"/>
      <c r="REE23" s="7"/>
      <c r="REF23" s="7"/>
      <c r="REG23" s="7"/>
      <c r="REH23" s="7"/>
      <c r="REI23" s="7"/>
      <c r="REJ23" s="7"/>
      <c r="REK23" s="7"/>
      <c r="REL23" s="7"/>
      <c r="REM23" s="7"/>
      <c r="REN23" s="7"/>
      <c r="REO23" s="7"/>
      <c r="REP23" s="7"/>
      <c r="REQ23" s="7"/>
      <c r="RER23" s="7"/>
      <c r="RES23" s="7"/>
      <c r="RET23" s="7"/>
      <c r="REU23" s="7"/>
      <c r="REV23" s="7"/>
      <c r="REW23" s="7"/>
      <c r="REX23" s="7"/>
      <c r="REY23" s="7"/>
      <c r="REZ23" s="7"/>
      <c r="RFA23" s="7"/>
      <c r="RFB23" s="7"/>
      <c r="RFC23" s="7"/>
      <c r="RFD23" s="7"/>
      <c r="RFE23" s="7"/>
      <c r="RFF23" s="7"/>
      <c r="RFG23" s="7"/>
      <c r="RFH23" s="7"/>
      <c r="RFI23" s="7"/>
      <c r="RFJ23" s="7"/>
      <c r="RFK23" s="7"/>
      <c r="RFL23" s="7"/>
      <c r="RFM23" s="7"/>
      <c r="RFN23" s="7"/>
      <c r="RFO23" s="7"/>
      <c r="RFP23" s="7"/>
      <c r="RFQ23" s="7"/>
      <c r="RFR23" s="7"/>
      <c r="RFS23" s="7"/>
      <c r="RFT23" s="7"/>
      <c r="RFU23" s="7"/>
      <c r="RFV23" s="7"/>
      <c r="RFW23" s="7"/>
      <c r="RFX23" s="7"/>
      <c r="RFY23" s="7"/>
      <c r="RFZ23" s="7"/>
      <c r="RGA23" s="7"/>
      <c r="RGB23" s="7"/>
      <c r="RGC23" s="7"/>
      <c r="RGD23" s="7"/>
      <c r="RGE23" s="7"/>
      <c r="RGF23" s="7"/>
      <c r="RGG23" s="7"/>
      <c r="RGH23" s="7"/>
      <c r="RGI23" s="7"/>
      <c r="RGJ23" s="7"/>
      <c r="RGK23" s="7"/>
      <c r="RGL23" s="7"/>
      <c r="RGM23" s="7"/>
      <c r="RGN23" s="7"/>
      <c r="RGO23" s="7"/>
      <c r="RGP23" s="7"/>
      <c r="RGQ23" s="7"/>
      <c r="RGR23" s="7"/>
      <c r="RGS23" s="7"/>
      <c r="RGT23" s="7"/>
      <c r="RGU23" s="7"/>
      <c r="RGV23" s="7"/>
      <c r="RGW23" s="7"/>
      <c r="RGX23" s="7"/>
      <c r="RGY23" s="7"/>
      <c r="RGZ23" s="7"/>
      <c r="RHA23" s="7"/>
      <c r="RHB23" s="7"/>
      <c r="RHC23" s="7"/>
      <c r="RHD23" s="7"/>
      <c r="RHE23" s="7"/>
      <c r="RHF23" s="7"/>
      <c r="RHG23" s="7"/>
      <c r="RHH23" s="7"/>
      <c r="RHI23" s="7"/>
      <c r="RHJ23" s="7"/>
      <c r="RHK23" s="7"/>
      <c r="RHL23" s="7"/>
      <c r="RHM23" s="7"/>
      <c r="RHN23" s="7"/>
      <c r="RHO23" s="7"/>
      <c r="RHP23" s="7"/>
      <c r="RHQ23" s="7"/>
      <c r="RHR23" s="7"/>
      <c r="RHS23" s="7"/>
      <c r="RHT23" s="7"/>
      <c r="RHU23" s="7"/>
      <c r="RHV23" s="7"/>
      <c r="RHW23" s="7"/>
      <c r="RHX23" s="7"/>
      <c r="RHY23" s="7"/>
      <c r="RHZ23" s="7"/>
      <c r="RIA23" s="7"/>
      <c r="RIB23" s="7"/>
      <c r="RIC23" s="7"/>
      <c r="RID23" s="7"/>
      <c r="RIE23" s="7"/>
      <c r="RIF23" s="7"/>
      <c r="RIG23" s="7"/>
      <c r="RIH23" s="7"/>
      <c r="RII23" s="7"/>
      <c r="RIJ23" s="7"/>
      <c r="RIK23" s="7"/>
      <c r="RIL23" s="7"/>
      <c r="RIM23" s="7"/>
      <c r="RIN23" s="7"/>
      <c r="RIO23" s="7"/>
      <c r="RIP23" s="7"/>
      <c r="RIQ23" s="7"/>
      <c r="RIR23" s="7"/>
      <c r="RIS23" s="7"/>
      <c r="RIT23" s="7"/>
      <c r="RIU23" s="7"/>
      <c r="RIV23" s="7"/>
      <c r="RIW23" s="7"/>
      <c r="RIX23" s="7"/>
      <c r="RIY23" s="7"/>
      <c r="RIZ23" s="7"/>
      <c r="RJA23" s="7"/>
      <c r="RJB23" s="7"/>
      <c r="RJC23" s="7"/>
      <c r="RJD23" s="7"/>
      <c r="RJE23" s="7"/>
      <c r="RJF23" s="7"/>
      <c r="RJG23" s="7"/>
      <c r="RJH23" s="7"/>
      <c r="RJI23" s="7"/>
      <c r="RJJ23" s="7"/>
      <c r="RJK23" s="7"/>
      <c r="RJL23" s="7"/>
      <c r="RJM23" s="7"/>
      <c r="RJN23" s="7"/>
      <c r="RJO23" s="7"/>
      <c r="RJP23" s="7"/>
      <c r="RJQ23" s="7"/>
      <c r="RJR23" s="7"/>
      <c r="RJS23" s="7"/>
      <c r="RJT23" s="7"/>
      <c r="RJU23" s="7"/>
      <c r="RJV23" s="7"/>
      <c r="RJW23" s="7"/>
      <c r="RJX23" s="7"/>
      <c r="RJY23" s="7"/>
      <c r="RJZ23" s="7"/>
      <c r="RKA23" s="7"/>
      <c r="RKB23" s="7"/>
      <c r="RKC23" s="7"/>
      <c r="RKD23" s="7"/>
      <c r="RKE23" s="7"/>
      <c r="RKF23" s="7"/>
      <c r="RKG23" s="7"/>
      <c r="RKH23" s="7"/>
      <c r="RKI23" s="7"/>
      <c r="RKJ23" s="7"/>
      <c r="RKK23" s="7"/>
      <c r="RKL23" s="7"/>
      <c r="RKM23" s="7"/>
      <c r="RKN23" s="7"/>
      <c r="RKO23" s="7"/>
      <c r="RKP23" s="7"/>
      <c r="RKQ23" s="7"/>
      <c r="RKR23" s="7"/>
      <c r="RKS23" s="7"/>
      <c r="RKT23" s="7"/>
      <c r="RKU23" s="7"/>
      <c r="RKV23" s="7"/>
      <c r="RKW23" s="7"/>
      <c r="RKX23" s="7"/>
      <c r="RKY23" s="7"/>
      <c r="RKZ23" s="7"/>
      <c r="RLA23" s="7"/>
      <c r="RLB23" s="7"/>
      <c r="RLC23" s="7"/>
      <c r="RLD23" s="7"/>
      <c r="RLE23" s="7"/>
      <c r="RLF23" s="7"/>
      <c r="RLG23" s="7"/>
      <c r="RLH23" s="7"/>
      <c r="RLI23" s="7"/>
      <c r="RLJ23" s="7"/>
      <c r="RLK23" s="7"/>
      <c r="RLL23" s="7"/>
      <c r="RLM23" s="7"/>
      <c r="RLN23" s="7"/>
      <c r="RLO23" s="7"/>
      <c r="RLP23" s="7"/>
      <c r="RLQ23" s="7"/>
      <c r="RLR23" s="7"/>
      <c r="RLS23" s="7"/>
      <c r="RLT23" s="7"/>
      <c r="RLU23" s="7"/>
      <c r="RLV23" s="7"/>
      <c r="RLW23" s="7"/>
      <c r="RLX23" s="7"/>
      <c r="RLY23" s="7"/>
      <c r="RLZ23" s="7"/>
      <c r="RMA23" s="7"/>
      <c r="RMB23" s="7"/>
      <c r="RMC23" s="7"/>
      <c r="RMD23" s="7"/>
      <c r="RME23" s="7"/>
      <c r="RMF23" s="7"/>
      <c r="RMG23" s="7"/>
      <c r="RMH23" s="7"/>
      <c r="RMI23" s="7"/>
      <c r="RMJ23" s="7"/>
      <c r="RMK23" s="7"/>
      <c r="RML23" s="7"/>
      <c r="RMM23" s="7"/>
      <c r="RMN23" s="7"/>
      <c r="RMO23" s="7"/>
      <c r="RMP23" s="7"/>
      <c r="RMQ23" s="7"/>
      <c r="RMR23" s="7"/>
      <c r="RMS23" s="7"/>
      <c r="RMT23" s="7"/>
      <c r="RMU23" s="7"/>
      <c r="RMV23" s="7"/>
      <c r="RMW23" s="7"/>
      <c r="RMX23" s="7"/>
      <c r="RMY23" s="7"/>
      <c r="RMZ23" s="7"/>
      <c r="RNA23" s="7"/>
      <c r="RNB23" s="7"/>
      <c r="RNC23" s="7"/>
      <c r="RND23" s="7"/>
      <c r="RNE23" s="7"/>
      <c r="RNF23" s="7"/>
      <c r="RNG23" s="7"/>
      <c r="RNH23" s="7"/>
      <c r="RNI23" s="7"/>
      <c r="RNJ23" s="7"/>
      <c r="RNK23" s="7"/>
      <c r="RNL23" s="7"/>
      <c r="RNM23" s="7"/>
      <c r="RNN23" s="7"/>
      <c r="RNO23" s="7"/>
      <c r="RNP23" s="7"/>
      <c r="RNQ23" s="7"/>
      <c r="RNR23" s="7"/>
      <c r="RNS23" s="7"/>
      <c r="RNT23" s="7"/>
      <c r="RNU23" s="7"/>
      <c r="RNV23" s="7"/>
      <c r="RNW23" s="7"/>
      <c r="RNX23" s="7"/>
      <c r="RNY23" s="7"/>
      <c r="RNZ23" s="7"/>
      <c r="ROA23" s="7"/>
      <c r="ROB23" s="7"/>
      <c r="ROC23" s="7"/>
      <c r="ROD23" s="7"/>
      <c r="ROE23" s="7"/>
      <c r="ROF23" s="7"/>
      <c r="ROG23" s="7"/>
      <c r="ROH23" s="7"/>
      <c r="ROI23" s="7"/>
      <c r="ROJ23" s="7"/>
      <c r="ROK23" s="7"/>
      <c r="ROL23" s="7"/>
      <c r="ROM23" s="7"/>
      <c r="RON23" s="7"/>
      <c r="ROO23" s="7"/>
      <c r="ROP23" s="7"/>
      <c r="ROQ23" s="7"/>
      <c r="ROR23" s="7"/>
      <c r="ROS23" s="7"/>
      <c r="ROT23" s="7"/>
      <c r="ROU23" s="7"/>
      <c r="ROV23" s="7"/>
      <c r="ROW23" s="7"/>
      <c r="ROX23" s="7"/>
      <c r="ROY23" s="7"/>
      <c r="ROZ23" s="7"/>
      <c r="RPA23" s="7"/>
      <c r="RPB23" s="7"/>
      <c r="RPC23" s="7"/>
      <c r="RPD23" s="7"/>
      <c r="RPE23" s="7"/>
      <c r="RPF23" s="7"/>
      <c r="RPG23" s="7"/>
      <c r="RPH23" s="7"/>
      <c r="RPI23" s="7"/>
      <c r="RPJ23" s="7"/>
      <c r="RPK23" s="7"/>
      <c r="RPL23" s="7"/>
      <c r="RPM23" s="7"/>
      <c r="RPN23" s="7"/>
      <c r="RPO23" s="7"/>
      <c r="RPP23" s="7"/>
      <c r="RPQ23" s="7"/>
      <c r="RPR23" s="7"/>
      <c r="RPS23" s="7"/>
      <c r="RPT23" s="7"/>
      <c r="RPU23" s="7"/>
      <c r="RPV23" s="7"/>
      <c r="RPW23" s="7"/>
      <c r="RPX23" s="7"/>
      <c r="RPY23" s="7"/>
      <c r="RPZ23" s="7"/>
      <c r="RQA23" s="7"/>
      <c r="RQB23" s="7"/>
      <c r="RQC23" s="7"/>
      <c r="RQD23" s="7"/>
      <c r="RQE23" s="7"/>
      <c r="RQF23" s="7"/>
      <c r="RQG23" s="7"/>
      <c r="RQH23" s="7"/>
      <c r="RQI23" s="7"/>
      <c r="RQJ23" s="7"/>
      <c r="RQK23" s="7"/>
      <c r="RQL23" s="7"/>
      <c r="RQM23" s="7"/>
      <c r="RQN23" s="7"/>
      <c r="RQO23" s="7"/>
      <c r="RQP23" s="7"/>
      <c r="RQQ23" s="7"/>
      <c r="RQR23" s="7"/>
      <c r="RQS23" s="7"/>
      <c r="RQT23" s="7"/>
      <c r="RQU23" s="7"/>
      <c r="RQV23" s="7"/>
      <c r="RQW23" s="7"/>
      <c r="RQX23" s="7"/>
      <c r="RQY23" s="7"/>
      <c r="RQZ23" s="7"/>
      <c r="RRA23" s="7"/>
      <c r="RRB23" s="7"/>
      <c r="RRC23" s="7"/>
      <c r="RRD23" s="7"/>
      <c r="RRE23" s="7"/>
      <c r="RRF23" s="7"/>
      <c r="RRG23" s="7"/>
      <c r="RRH23" s="7"/>
      <c r="RRI23" s="7"/>
      <c r="RRJ23" s="7"/>
      <c r="RRK23" s="7"/>
      <c r="RRL23" s="7"/>
      <c r="RRM23" s="7"/>
      <c r="RRN23" s="7"/>
      <c r="RRO23" s="7"/>
      <c r="RRP23" s="7"/>
      <c r="RRQ23" s="7"/>
      <c r="RRR23" s="7"/>
      <c r="RRS23" s="7"/>
      <c r="RRT23" s="7"/>
      <c r="RRU23" s="7"/>
      <c r="RRV23" s="7"/>
      <c r="RRW23" s="7"/>
      <c r="RRX23" s="7"/>
      <c r="RRY23" s="7"/>
      <c r="RRZ23" s="7"/>
      <c r="RSA23" s="7"/>
      <c r="RSB23" s="7"/>
      <c r="RSC23" s="7"/>
      <c r="RSD23" s="7"/>
      <c r="RSE23" s="7"/>
      <c r="RSF23" s="7"/>
      <c r="RSG23" s="7"/>
      <c r="RSH23" s="7"/>
      <c r="RSI23" s="7"/>
      <c r="RSJ23" s="7"/>
      <c r="RSK23" s="7"/>
      <c r="RSL23" s="7"/>
      <c r="RSM23" s="7"/>
      <c r="RSN23" s="7"/>
      <c r="RSO23" s="7"/>
      <c r="RSP23" s="7"/>
      <c r="RSQ23" s="7"/>
      <c r="RSR23" s="7"/>
      <c r="RSS23" s="7"/>
      <c r="RST23" s="7"/>
      <c r="RSU23" s="7"/>
      <c r="RSV23" s="7"/>
      <c r="RSW23" s="7"/>
      <c r="RSX23" s="7"/>
      <c r="RSY23" s="7"/>
      <c r="RSZ23" s="7"/>
      <c r="RTA23" s="7"/>
      <c r="RTB23" s="7"/>
      <c r="RTC23" s="7"/>
      <c r="RTD23" s="7"/>
      <c r="RTE23" s="7"/>
      <c r="RTF23" s="7"/>
      <c r="RTG23" s="7"/>
      <c r="RTH23" s="7"/>
      <c r="RTI23" s="7"/>
      <c r="RTJ23" s="7"/>
      <c r="RTK23" s="7"/>
      <c r="RTL23" s="7"/>
      <c r="RTM23" s="7"/>
      <c r="RTN23" s="7"/>
      <c r="RTO23" s="7"/>
      <c r="RTP23" s="7"/>
      <c r="RTQ23" s="7"/>
      <c r="RTR23" s="7"/>
      <c r="RTS23" s="7"/>
      <c r="RTT23" s="7"/>
      <c r="RTU23" s="7"/>
      <c r="RTV23" s="7"/>
      <c r="RTW23" s="7"/>
      <c r="RTX23" s="7"/>
      <c r="RTY23" s="7"/>
      <c r="RTZ23" s="7"/>
      <c r="RUA23" s="7"/>
      <c r="RUB23" s="7"/>
      <c r="RUC23" s="7"/>
      <c r="RUD23" s="7"/>
      <c r="RUE23" s="7"/>
      <c r="RUF23" s="7"/>
      <c r="RUG23" s="7"/>
      <c r="RUH23" s="7"/>
      <c r="RUI23" s="7"/>
      <c r="RUJ23" s="7"/>
      <c r="RUK23" s="7"/>
      <c r="RUL23" s="7"/>
      <c r="RUM23" s="7"/>
      <c r="RUN23" s="7"/>
      <c r="RUO23" s="7"/>
      <c r="RUP23" s="7"/>
      <c r="RUQ23" s="7"/>
      <c r="RUR23" s="7"/>
      <c r="RUS23" s="7"/>
      <c r="RUT23" s="7"/>
      <c r="RUU23" s="7"/>
      <c r="RUV23" s="7"/>
      <c r="RUW23" s="7"/>
      <c r="RUX23" s="7"/>
      <c r="RUY23" s="7"/>
      <c r="RUZ23" s="7"/>
      <c r="RVA23" s="7"/>
      <c r="RVB23" s="7"/>
      <c r="RVC23" s="7"/>
      <c r="RVD23" s="7"/>
      <c r="RVE23" s="7"/>
      <c r="RVF23" s="7"/>
      <c r="RVG23" s="7"/>
      <c r="RVH23" s="7"/>
      <c r="RVI23" s="7"/>
      <c r="RVJ23" s="7"/>
      <c r="RVK23" s="7"/>
      <c r="RVL23" s="7"/>
      <c r="RVM23" s="7"/>
      <c r="RVN23" s="7"/>
      <c r="RVO23" s="7"/>
      <c r="RVP23" s="7"/>
      <c r="RVQ23" s="7"/>
      <c r="RVR23" s="7"/>
      <c r="RVS23" s="7"/>
      <c r="RVT23" s="7"/>
      <c r="RVU23" s="7"/>
      <c r="RVV23" s="7"/>
      <c r="RVW23" s="7"/>
      <c r="RVX23" s="7"/>
      <c r="RVY23" s="7"/>
      <c r="RVZ23" s="7"/>
      <c r="RWA23" s="7"/>
      <c r="RWB23" s="7"/>
      <c r="RWC23" s="7"/>
      <c r="RWD23" s="7"/>
      <c r="RWE23" s="7"/>
      <c r="RWF23" s="7"/>
      <c r="RWG23" s="7"/>
      <c r="RWH23" s="7"/>
      <c r="RWI23" s="7"/>
      <c r="RWJ23" s="7"/>
      <c r="RWK23" s="7"/>
      <c r="RWL23" s="7"/>
      <c r="RWM23" s="7"/>
      <c r="RWN23" s="7"/>
      <c r="RWO23" s="7"/>
      <c r="RWP23" s="7"/>
      <c r="RWQ23" s="7"/>
      <c r="RWR23" s="7"/>
      <c r="RWS23" s="7"/>
      <c r="RWT23" s="7"/>
      <c r="RWU23" s="7"/>
      <c r="RWV23" s="7"/>
      <c r="RWW23" s="7"/>
      <c r="RWX23" s="7"/>
      <c r="RWY23" s="7"/>
      <c r="RWZ23" s="7"/>
      <c r="RXA23" s="7"/>
      <c r="RXB23" s="7"/>
      <c r="RXC23" s="7"/>
      <c r="RXD23" s="7"/>
      <c r="RXE23" s="7"/>
      <c r="RXF23" s="7"/>
      <c r="RXG23" s="7"/>
      <c r="RXH23" s="7"/>
      <c r="RXI23" s="7"/>
      <c r="RXJ23" s="7"/>
      <c r="RXK23" s="7"/>
      <c r="RXL23" s="7"/>
      <c r="RXM23" s="7"/>
      <c r="RXN23" s="7"/>
      <c r="RXO23" s="7"/>
      <c r="RXP23" s="7"/>
      <c r="RXQ23" s="7"/>
      <c r="RXR23" s="7"/>
      <c r="RXS23" s="7"/>
      <c r="RXT23" s="7"/>
      <c r="RXU23" s="7"/>
      <c r="RXV23" s="7"/>
      <c r="RXW23" s="7"/>
      <c r="RXX23" s="7"/>
      <c r="RXY23" s="7"/>
      <c r="RXZ23" s="7"/>
      <c r="RYA23" s="7"/>
      <c r="RYB23" s="7"/>
      <c r="RYC23" s="7"/>
      <c r="RYD23" s="7"/>
      <c r="RYE23" s="7"/>
      <c r="RYF23" s="7"/>
      <c r="RYG23" s="7"/>
      <c r="RYH23" s="7"/>
      <c r="RYI23" s="7"/>
      <c r="RYJ23" s="7"/>
      <c r="RYK23" s="7"/>
      <c r="RYL23" s="7"/>
      <c r="RYM23" s="7"/>
      <c r="RYN23" s="7"/>
      <c r="RYO23" s="7"/>
      <c r="RYP23" s="7"/>
      <c r="RYQ23" s="7"/>
      <c r="RYR23" s="7"/>
      <c r="RYS23" s="7"/>
      <c r="RYT23" s="7"/>
      <c r="RYU23" s="7"/>
      <c r="RYV23" s="7"/>
      <c r="RYW23" s="7"/>
      <c r="RYX23" s="7"/>
      <c r="RYY23" s="7"/>
      <c r="RYZ23" s="7"/>
      <c r="RZA23" s="7"/>
      <c r="RZB23" s="7"/>
      <c r="RZC23" s="7"/>
      <c r="RZD23" s="7"/>
      <c r="RZE23" s="7"/>
      <c r="RZF23" s="7"/>
      <c r="RZG23" s="7"/>
      <c r="RZH23" s="7"/>
      <c r="RZI23" s="7"/>
      <c r="RZJ23" s="7"/>
      <c r="RZK23" s="7"/>
      <c r="RZL23" s="7"/>
      <c r="RZM23" s="7"/>
      <c r="RZN23" s="7"/>
      <c r="RZO23" s="7"/>
      <c r="RZP23" s="7"/>
      <c r="RZQ23" s="7"/>
      <c r="RZR23" s="7"/>
      <c r="RZS23" s="7"/>
      <c r="RZT23" s="7"/>
      <c r="RZU23" s="7"/>
      <c r="RZV23" s="7"/>
      <c r="RZW23" s="7"/>
      <c r="RZX23" s="7"/>
      <c r="RZY23" s="7"/>
      <c r="RZZ23" s="7"/>
      <c r="SAA23" s="7"/>
      <c r="SAB23" s="7"/>
      <c r="SAC23" s="7"/>
      <c r="SAD23" s="7"/>
      <c r="SAE23" s="7"/>
      <c r="SAF23" s="7"/>
      <c r="SAG23" s="7"/>
      <c r="SAH23" s="7"/>
      <c r="SAI23" s="7"/>
      <c r="SAJ23" s="7"/>
      <c r="SAK23" s="7"/>
      <c r="SAL23" s="7"/>
      <c r="SAM23" s="7"/>
      <c r="SAN23" s="7"/>
      <c r="SAO23" s="7"/>
      <c r="SAP23" s="7"/>
      <c r="SAQ23" s="7"/>
      <c r="SAR23" s="7"/>
      <c r="SAS23" s="7"/>
      <c r="SAT23" s="7"/>
      <c r="SAU23" s="7"/>
      <c r="SAV23" s="7"/>
      <c r="SAW23" s="7"/>
      <c r="SAX23" s="7"/>
      <c r="SAY23" s="7"/>
      <c r="SAZ23" s="7"/>
      <c r="SBA23" s="7"/>
      <c r="SBB23" s="7"/>
      <c r="SBC23" s="7"/>
      <c r="SBD23" s="7"/>
      <c r="SBE23" s="7"/>
      <c r="SBF23" s="7"/>
      <c r="SBG23" s="7"/>
      <c r="SBH23" s="7"/>
      <c r="SBI23" s="7"/>
      <c r="SBJ23" s="7"/>
      <c r="SBK23" s="7"/>
      <c r="SBL23" s="7"/>
      <c r="SBM23" s="7"/>
      <c r="SBN23" s="7"/>
      <c r="SBO23" s="7"/>
      <c r="SBP23" s="7"/>
      <c r="SBQ23" s="7"/>
      <c r="SBR23" s="7"/>
      <c r="SBS23" s="7"/>
      <c r="SBT23" s="7"/>
      <c r="SBU23" s="7"/>
      <c r="SBV23" s="7"/>
      <c r="SBW23" s="7"/>
      <c r="SBX23" s="7"/>
      <c r="SBY23" s="7"/>
      <c r="SBZ23" s="7"/>
      <c r="SCA23" s="7"/>
      <c r="SCB23" s="7"/>
      <c r="SCC23" s="7"/>
      <c r="SCD23" s="7"/>
      <c r="SCE23" s="7"/>
      <c r="SCF23" s="7"/>
      <c r="SCG23" s="7"/>
      <c r="SCH23" s="7"/>
      <c r="SCI23" s="7"/>
      <c r="SCJ23" s="7"/>
      <c r="SCK23" s="7"/>
      <c r="SCL23" s="7"/>
      <c r="SCM23" s="7"/>
      <c r="SCN23" s="7"/>
      <c r="SCO23" s="7"/>
      <c r="SCP23" s="7"/>
      <c r="SCQ23" s="7"/>
      <c r="SCR23" s="7"/>
      <c r="SCS23" s="7"/>
      <c r="SCT23" s="7"/>
      <c r="SCU23" s="7"/>
      <c r="SCV23" s="7"/>
      <c r="SCW23" s="7"/>
      <c r="SCX23" s="7"/>
      <c r="SCY23" s="7"/>
      <c r="SCZ23" s="7"/>
      <c r="SDA23" s="7"/>
      <c r="SDB23" s="7"/>
      <c r="SDC23" s="7"/>
      <c r="SDD23" s="7"/>
      <c r="SDE23" s="7"/>
      <c r="SDF23" s="7"/>
      <c r="SDG23" s="7"/>
      <c r="SDH23" s="7"/>
      <c r="SDI23" s="7"/>
      <c r="SDJ23" s="7"/>
      <c r="SDK23" s="7"/>
      <c r="SDL23" s="7"/>
      <c r="SDM23" s="7"/>
      <c r="SDN23" s="7"/>
      <c r="SDO23" s="7"/>
      <c r="SDP23" s="7"/>
      <c r="SDQ23" s="7"/>
      <c r="SDR23" s="7"/>
      <c r="SDS23" s="7"/>
      <c r="SDT23" s="7"/>
      <c r="SDU23" s="7"/>
      <c r="SDV23" s="7"/>
      <c r="SDW23" s="7"/>
      <c r="SDX23" s="7"/>
      <c r="SDY23" s="7"/>
      <c r="SDZ23" s="7"/>
      <c r="SEA23" s="7"/>
      <c r="SEB23" s="7"/>
      <c r="SEC23" s="7"/>
      <c r="SED23" s="7"/>
      <c r="SEE23" s="7"/>
      <c r="SEF23" s="7"/>
      <c r="SEG23" s="7"/>
      <c r="SEH23" s="7"/>
      <c r="SEI23" s="7"/>
      <c r="SEJ23" s="7"/>
      <c r="SEK23" s="7"/>
      <c r="SEL23" s="7"/>
      <c r="SEM23" s="7"/>
      <c r="SEN23" s="7"/>
      <c r="SEO23" s="7"/>
      <c r="SEP23" s="7"/>
      <c r="SEQ23" s="7"/>
      <c r="SER23" s="7"/>
      <c r="SES23" s="7"/>
      <c r="SET23" s="7"/>
      <c r="SEU23" s="7"/>
      <c r="SEV23" s="7"/>
      <c r="SEW23" s="7"/>
      <c r="SEX23" s="7"/>
      <c r="SEY23" s="7"/>
      <c r="SEZ23" s="7"/>
      <c r="SFA23" s="7"/>
      <c r="SFB23" s="7"/>
      <c r="SFC23" s="7"/>
      <c r="SFD23" s="7"/>
      <c r="SFE23" s="7"/>
      <c r="SFF23" s="7"/>
      <c r="SFG23" s="7"/>
      <c r="SFH23" s="7"/>
      <c r="SFI23" s="7"/>
      <c r="SFJ23" s="7"/>
      <c r="SFK23" s="7"/>
      <c r="SFL23" s="7"/>
      <c r="SFM23" s="7"/>
      <c r="SFN23" s="7"/>
      <c r="SFO23" s="7"/>
      <c r="SFP23" s="7"/>
      <c r="SFQ23" s="7"/>
      <c r="SFR23" s="7"/>
      <c r="SFS23" s="7"/>
      <c r="SFT23" s="7"/>
      <c r="SFU23" s="7"/>
      <c r="SFV23" s="7"/>
      <c r="SFW23" s="7"/>
      <c r="SFX23" s="7"/>
      <c r="SFY23" s="7"/>
      <c r="SFZ23" s="7"/>
      <c r="SGA23" s="7"/>
      <c r="SGB23" s="7"/>
      <c r="SGC23" s="7"/>
      <c r="SGD23" s="7"/>
      <c r="SGE23" s="7"/>
      <c r="SGF23" s="7"/>
      <c r="SGG23" s="7"/>
      <c r="SGH23" s="7"/>
      <c r="SGI23" s="7"/>
      <c r="SGJ23" s="7"/>
      <c r="SGK23" s="7"/>
      <c r="SGL23" s="7"/>
      <c r="SGM23" s="7"/>
      <c r="SGN23" s="7"/>
      <c r="SGO23" s="7"/>
      <c r="SGP23" s="7"/>
      <c r="SGQ23" s="7"/>
      <c r="SGR23" s="7"/>
      <c r="SGS23" s="7"/>
      <c r="SGT23" s="7"/>
      <c r="SGU23" s="7"/>
      <c r="SGV23" s="7"/>
      <c r="SGW23" s="7"/>
      <c r="SGX23" s="7"/>
      <c r="SGY23" s="7"/>
      <c r="SGZ23" s="7"/>
      <c r="SHA23" s="7"/>
      <c r="SHB23" s="7"/>
      <c r="SHC23" s="7"/>
      <c r="SHD23" s="7"/>
      <c r="SHE23" s="7"/>
      <c r="SHF23" s="7"/>
      <c r="SHG23" s="7"/>
      <c r="SHH23" s="7"/>
      <c r="SHI23" s="7"/>
      <c r="SHJ23" s="7"/>
      <c r="SHK23" s="7"/>
      <c r="SHL23" s="7"/>
      <c r="SHM23" s="7"/>
      <c r="SHN23" s="7"/>
      <c r="SHO23" s="7"/>
      <c r="SHP23" s="7"/>
      <c r="SHQ23" s="7"/>
      <c r="SHR23" s="7"/>
      <c r="SHS23" s="7"/>
      <c r="SHT23" s="7"/>
      <c r="SHU23" s="7"/>
      <c r="SHV23" s="7"/>
      <c r="SHW23" s="7"/>
      <c r="SHX23" s="7"/>
      <c r="SHY23" s="7"/>
      <c r="SHZ23" s="7"/>
      <c r="SIA23" s="7"/>
      <c r="SIB23" s="7"/>
      <c r="SIC23" s="7"/>
      <c r="SID23" s="7"/>
      <c r="SIE23" s="7"/>
      <c r="SIF23" s="7"/>
      <c r="SIG23" s="7"/>
      <c r="SIH23" s="7"/>
      <c r="SII23" s="7"/>
      <c r="SIJ23" s="7"/>
      <c r="SIK23" s="7"/>
      <c r="SIL23" s="7"/>
      <c r="SIM23" s="7"/>
      <c r="SIN23" s="7"/>
      <c r="SIO23" s="7"/>
      <c r="SIP23" s="7"/>
      <c r="SIQ23" s="7"/>
      <c r="SIR23" s="7"/>
      <c r="SIS23" s="7"/>
      <c r="SIT23" s="7"/>
      <c r="SIU23" s="7"/>
      <c r="SIV23" s="7"/>
      <c r="SIW23" s="7"/>
      <c r="SIX23" s="7"/>
      <c r="SIY23" s="7"/>
      <c r="SIZ23" s="7"/>
      <c r="SJA23" s="7"/>
      <c r="SJB23" s="7"/>
      <c r="SJC23" s="7"/>
      <c r="SJD23" s="7"/>
      <c r="SJE23" s="7"/>
      <c r="SJF23" s="7"/>
      <c r="SJG23" s="7"/>
      <c r="SJH23" s="7"/>
      <c r="SJI23" s="7"/>
      <c r="SJJ23" s="7"/>
      <c r="SJK23" s="7"/>
      <c r="SJL23" s="7"/>
      <c r="SJM23" s="7"/>
      <c r="SJN23" s="7"/>
      <c r="SJO23" s="7"/>
      <c r="SJP23" s="7"/>
      <c r="SJQ23" s="7"/>
      <c r="SJR23" s="7"/>
      <c r="SJS23" s="7"/>
      <c r="SJT23" s="7"/>
      <c r="SJU23" s="7"/>
      <c r="SJV23" s="7"/>
      <c r="SJW23" s="7"/>
      <c r="SJX23" s="7"/>
      <c r="SJY23" s="7"/>
      <c r="SJZ23" s="7"/>
      <c r="SKA23" s="7"/>
      <c r="SKB23" s="7"/>
      <c r="SKC23" s="7"/>
      <c r="SKD23" s="7"/>
      <c r="SKE23" s="7"/>
      <c r="SKF23" s="7"/>
      <c r="SKG23" s="7"/>
      <c r="SKH23" s="7"/>
      <c r="SKI23" s="7"/>
      <c r="SKJ23" s="7"/>
      <c r="SKK23" s="7"/>
      <c r="SKL23" s="7"/>
      <c r="SKM23" s="7"/>
      <c r="SKN23" s="7"/>
      <c r="SKO23" s="7"/>
      <c r="SKP23" s="7"/>
      <c r="SKQ23" s="7"/>
      <c r="SKR23" s="7"/>
      <c r="SKS23" s="7"/>
      <c r="SKT23" s="7"/>
      <c r="SKU23" s="7"/>
      <c r="SKV23" s="7"/>
      <c r="SKW23" s="7"/>
      <c r="SKX23" s="7"/>
      <c r="SKY23" s="7"/>
      <c r="SKZ23" s="7"/>
      <c r="SLA23" s="7"/>
      <c r="SLB23" s="7"/>
      <c r="SLC23" s="7"/>
      <c r="SLD23" s="7"/>
      <c r="SLE23" s="7"/>
      <c r="SLF23" s="7"/>
      <c r="SLG23" s="7"/>
      <c r="SLH23" s="7"/>
      <c r="SLI23" s="7"/>
      <c r="SLJ23" s="7"/>
      <c r="SLK23" s="7"/>
      <c r="SLL23" s="7"/>
      <c r="SLM23" s="7"/>
      <c r="SLN23" s="7"/>
      <c r="SLO23" s="7"/>
      <c r="SLP23" s="7"/>
      <c r="SLQ23" s="7"/>
      <c r="SLR23" s="7"/>
      <c r="SLS23" s="7"/>
      <c r="SLT23" s="7"/>
      <c r="SLU23" s="7"/>
      <c r="SLV23" s="7"/>
      <c r="SLW23" s="7"/>
      <c r="SLX23" s="7"/>
      <c r="SLY23" s="7"/>
      <c r="SLZ23" s="7"/>
      <c r="SMA23" s="7"/>
      <c r="SMB23" s="7"/>
      <c r="SMC23" s="7"/>
      <c r="SMD23" s="7"/>
      <c r="SME23" s="7"/>
      <c r="SMF23" s="7"/>
      <c r="SMG23" s="7"/>
      <c r="SMH23" s="7"/>
      <c r="SMI23" s="7"/>
      <c r="SMJ23" s="7"/>
      <c r="SMK23" s="7"/>
      <c r="SML23" s="7"/>
      <c r="SMM23" s="7"/>
      <c r="SMN23" s="7"/>
      <c r="SMO23" s="7"/>
      <c r="SMP23" s="7"/>
      <c r="SMQ23" s="7"/>
      <c r="SMR23" s="7"/>
      <c r="SMS23" s="7"/>
      <c r="SMT23" s="7"/>
      <c r="SMU23" s="7"/>
      <c r="SMV23" s="7"/>
      <c r="SMW23" s="7"/>
      <c r="SMX23" s="7"/>
      <c r="SMY23" s="7"/>
      <c r="SMZ23" s="7"/>
      <c r="SNA23" s="7"/>
      <c r="SNB23" s="7"/>
      <c r="SNC23" s="7"/>
      <c r="SND23" s="7"/>
      <c r="SNE23" s="7"/>
      <c r="SNF23" s="7"/>
      <c r="SNG23" s="7"/>
      <c r="SNH23" s="7"/>
      <c r="SNI23" s="7"/>
      <c r="SNJ23" s="7"/>
      <c r="SNK23" s="7"/>
      <c r="SNL23" s="7"/>
      <c r="SNM23" s="7"/>
      <c r="SNN23" s="7"/>
      <c r="SNO23" s="7"/>
      <c r="SNP23" s="7"/>
      <c r="SNQ23" s="7"/>
      <c r="SNR23" s="7"/>
      <c r="SNS23" s="7"/>
      <c r="SNT23" s="7"/>
      <c r="SNU23" s="7"/>
      <c r="SNV23" s="7"/>
      <c r="SNW23" s="7"/>
      <c r="SNX23" s="7"/>
      <c r="SNY23" s="7"/>
      <c r="SNZ23" s="7"/>
      <c r="SOA23" s="7"/>
      <c r="SOB23" s="7"/>
      <c r="SOC23" s="7"/>
      <c r="SOD23" s="7"/>
      <c r="SOE23" s="7"/>
      <c r="SOF23" s="7"/>
      <c r="SOG23" s="7"/>
      <c r="SOH23" s="7"/>
      <c r="SOI23" s="7"/>
      <c r="SOJ23" s="7"/>
      <c r="SOK23" s="7"/>
      <c r="SOL23" s="7"/>
      <c r="SOM23" s="7"/>
      <c r="SON23" s="7"/>
      <c r="SOO23" s="7"/>
      <c r="SOP23" s="7"/>
      <c r="SOQ23" s="7"/>
      <c r="SOR23" s="7"/>
      <c r="SOS23" s="7"/>
      <c r="SOT23" s="7"/>
      <c r="SOU23" s="7"/>
      <c r="SOV23" s="7"/>
      <c r="SOW23" s="7"/>
      <c r="SOX23" s="7"/>
      <c r="SOY23" s="7"/>
      <c r="SOZ23" s="7"/>
      <c r="SPA23" s="7"/>
      <c r="SPB23" s="7"/>
      <c r="SPC23" s="7"/>
      <c r="SPD23" s="7"/>
      <c r="SPE23" s="7"/>
      <c r="SPF23" s="7"/>
      <c r="SPG23" s="7"/>
      <c r="SPH23" s="7"/>
      <c r="SPI23" s="7"/>
      <c r="SPJ23" s="7"/>
      <c r="SPK23" s="7"/>
      <c r="SPL23" s="7"/>
      <c r="SPM23" s="7"/>
      <c r="SPN23" s="7"/>
      <c r="SPO23" s="7"/>
      <c r="SPP23" s="7"/>
      <c r="SPQ23" s="7"/>
      <c r="SPR23" s="7"/>
      <c r="SPS23" s="7"/>
      <c r="SPT23" s="7"/>
      <c r="SPU23" s="7"/>
      <c r="SPV23" s="7"/>
      <c r="SPW23" s="7"/>
      <c r="SPX23" s="7"/>
      <c r="SPY23" s="7"/>
      <c r="SPZ23" s="7"/>
      <c r="SQA23" s="7"/>
      <c r="SQB23" s="7"/>
      <c r="SQC23" s="7"/>
      <c r="SQD23" s="7"/>
      <c r="SQE23" s="7"/>
      <c r="SQF23" s="7"/>
      <c r="SQG23" s="7"/>
      <c r="SQH23" s="7"/>
      <c r="SQI23" s="7"/>
      <c r="SQJ23" s="7"/>
      <c r="SQK23" s="7"/>
      <c r="SQL23" s="7"/>
      <c r="SQM23" s="7"/>
      <c r="SQN23" s="7"/>
      <c r="SQO23" s="7"/>
      <c r="SQP23" s="7"/>
      <c r="SQQ23" s="7"/>
      <c r="SQR23" s="7"/>
      <c r="SQS23" s="7"/>
      <c r="SQT23" s="7"/>
      <c r="SQU23" s="7"/>
      <c r="SQV23" s="7"/>
      <c r="SQW23" s="7"/>
      <c r="SQX23" s="7"/>
      <c r="SQY23" s="7"/>
      <c r="SQZ23" s="7"/>
      <c r="SRA23" s="7"/>
      <c r="SRB23" s="7"/>
      <c r="SRC23" s="7"/>
      <c r="SRD23" s="7"/>
      <c r="SRE23" s="7"/>
      <c r="SRF23" s="7"/>
      <c r="SRG23" s="7"/>
      <c r="SRH23" s="7"/>
      <c r="SRI23" s="7"/>
      <c r="SRJ23" s="7"/>
      <c r="SRK23" s="7"/>
      <c r="SRL23" s="7"/>
      <c r="SRM23" s="7"/>
      <c r="SRN23" s="7"/>
      <c r="SRO23" s="7"/>
      <c r="SRP23" s="7"/>
      <c r="SRQ23" s="7"/>
      <c r="SRR23" s="7"/>
      <c r="SRS23" s="7"/>
      <c r="SRT23" s="7"/>
      <c r="SRU23" s="7"/>
      <c r="SRV23" s="7"/>
      <c r="SRW23" s="7"/>
      <c r="SRX23" s="7"/>
      <c r="SRY23" s="7"/>
      <c r="SRZ23" s="7"/>
      <c r="SSA23" s="7"/>
      <c r="SSB23" s="7"/>
      <c r="SSC23" s="7"/>
      <c r="SSD23" s="7"/>
      <c r="SSE23" s="7"/>
      <c r="SSF23" s="7"/>
      <c r="SSG23" s="7"/>
      <c r="SSH23" s="7"/>
      <c r="SSI23" s="7"/>
      <c r="SSJ23" s="7"/>
      <c r="SSK23" s="7"/>
      <c r="SSL23" s="7"/>
      <c r="SSM23" s="7"/>
      <c r="SSN23" s="7"/>
      <c r="SSO23" s="7"/>
      <c r="SSP23" s="7"/>
      <c r="SSQ23" s="7"/>
      <c r="SSR23" s="7"/>
      <c r="SSS23" s="7"/>
      <c r="SST23" s="7"/>
      <c r="SSU23" s="7"/>
      <c r="SSV23" s="7"/>
      <c r="SSW23" s="7"/>
      <c r="SSX23" s="7"/>
      <c r="SSY23" s="7"/>
      <c r="SSZ23" s="7"/>
      <c r="STA23" s="7"/>
      <c r="STB23" s="7"/>
      <c r="STC23" s="7"/>
      <c r="STD23" s="7"/>
      <c r="STE23" s="7"/>
      <c r="STF23" s="7"/>
      <c r="STG23" s="7"/>
      <c r="STH23" s="7"/>
      <c r="STI23" s="7"/>
      <c r="STJ23" s="7"/>
      <c r="STK23" s="7"/>
      <c r="STL23" s="7"/>
      <c r="STM23" s="7"/>
      <c r="STN23" s="7"/>
      <c r="STO23" s="7"/>
      <c r="STP23" s="7"/>
      <c r="STQ23" s="7"/>
      <c r="STR23" s="7"/>
      <c r="STS23" s="7"/>
      <c r="STT23" s="7"/>
      <c r="STU23" s="7"/>
      <c r="STV23" s="7"/>
      <c r="STW23" s="7"/>
      <c r="STX23" s="7"/>
      <c r="STY23" s="7"/>
      <c r="STZ23" s="7"/>
      <c r="SUA23" s="7"/>
      <c r="SUB23" s="7"/>
      <c r="SUC23" s="7"/>
      <c r="SUD23" s="7"/>
      <c r="SUE23" s="7"/>
      <c r="SUF23" s="7"/>
      <c r="SUG23" s="7"/>
      <c r="SUH23" s="7"/>
      <c r="SUI23" s="7"/>
      <c r="SUJ23" s="7"/>
      <c r="SUK23" s="7"/>
      <c r="SUL23" s="7"/>
      <c r="SUM23" s="7"/>
      <c r="SUN23" s="7"/>
      <c r="SUO23" s="7"/>
      <c r="SUP23" s="7"/>
      <c r="SUQ23" s="7"/>
      <c r="SUR23" s="7"/>
      <c r="SUS23" s="7"/>
      <c r="SUT23" s="7"/>
      <c r="SUU23" s="7"/>
      <c r="SUV23" s="7"/>
      <c r="SUW23" s="7"/>
      <c r="SUX23" s="7"/>
      <c r="SUY23" s="7"/>
      <c r="SUZ23" s="7"/>
      <c r="SVA23" s="7"/>
      <c r="SVB23" s="7"/>
      <c r="SVC23" s="7"/>
      <c r="SVD23" s="7"/>
      <c r="SVE23" s="7"/>
      <c r="SVF23" s="7"/>
      <c r="SVG23" s="7"/>
      <c r="SVH23" s="7"/>
      <c r="SVI23" s="7"/>
      <c r="SVJ23" s="7"/>
      <c r="SVK23" s="7"/>
      <c r="SVL23" s="7"/>
      <c r="SVM23" s="7"/>
      <c r="SVN23" s="7"/>
      <c r="SVO23" s="7"/>
      <c r="SVP23" s="7"/>
      <c r="SVQ23" s="7"/>
      <c r="SVR23" s="7"/>
      <c r="SVS23" s="7"/>
      <c r="SVT23" s="7"/>
      <c r="SVU23" s="7"/>
      <c r="SVV23" s="7"/>
      <c r="SVW23" s="7"/>
      <c r="SVX23" s="7"/>
      <c r="SVY23" s="7"/>
      <c r="SVZ23" s="7"/>
      <c r="SWA23" s="7"/>
      <c r="SWB23" s="7"/>
      <c r="SWC23" s="7"/>
      <c r="SWD23" s="7"/>
      <c r="SWE23" s="7"/>
      <c r="SWF23" s="7"/>
      <c r="SWG23" s="7"/>
      <c r="SWH23" s="7"/>
      <c r="SWI23" s="7"/>
      <c r="SWJ23" s="7"/>
      <c r="SWK23" s="7"/>
      <c r="SWL23" s="7"/>
      <c r="SWM23" s="7"/>
      <c r="SWN23" s="7"/>
      <c r="SWO23" s="7"/>
      <c r="SWP23" s="7"/>
      <c r="SWQ23" s="7"/>
      <c r="SWR23" s="7"/>
      <c r="SWS23" s="7"/>
      <c r="SWT23" s="7"/>
      <c r="SWU23" s="7"/>
      <c r="SWV23" s="7"/>
      <c r="SWW23" s="7"/>
      <c r="SWX23" s="7"/>
      <c r="SWY23" s="7"/>
      <c r="SWZ23" s="7"/>
      <c r="SXA23" s="7"/>
      <c r="SXB23" s="7"/>
      <c r="SXC23" s="7"/>
      <c r="SXD23" s="7"/>
      <c r="SXE23" s="7"/>
      <c r="SXF23" s="7"/>
      <c r="SXG23" s="7"/>
      <c r="SXH23" s="7"/>
      <c r="SXI23" s="7"/>
      <c r="SXJ23" s="7"/>
      <c r="SXK23" s="7"/>
      <c r="SXL23" s="7"/>
      <c r="SXM23" s="7"/>
      <c r="SXN23" s="7"/>
      <c r="SXO23" s="7"/>
      <c r="SXP23" s="7"/>
      <c r="SXQ23" s="7"/>
      <c r="SXR23" s="7"/>
      <c r="SXS23" s="7"/>
      <c r="SXT23" s="7"/>
      <c r="SXU23" s="7"/>
      <c r="SXV23" s="7"/>
      <c r="SXW23" s="7"/>
      <c r="SXX23" s="7"/>
      <c r="SXY23" s="7"/>
      <c r="SXZ23" s="7"/>
      <c r="SYA23" s="7"/>
      <c r="SYB23" s="7"/>
      <c r="SYC23" s="7"/>
      <c r="SYD23" s="7"/>
      <c r="SYE23" s="7"/>
      <c r="SYF23" s="7"/>
      <c r="SYG23" s="7"/>
      <c r="SYH23" s="7"/>
      <c r="SYI23" s="7"/>
      <c r="SYJ23" s="7"/>
      <c r="SYK23" s="7"/>
      <c r="SYL23" s="7"/>
      <c r="SYM23" s="7"/>
      <c r="SYN23" s="7"/>
      <c r="SYO23" s="7"/>
      <c r="SYP23" s="7"/>
      <c r="SYQ23" s="7"/>
      <c r="SYR23" s="7"/>
      <c r="SYS23" s="7"/>
      <c r="SYT23" s="7"/>
      <c r="SYU23" s="7"/>
      <c r="SYV23" s="7"/>
      <c r="SYW23" s="7"/>
      <c r="SYX23" s="7"/>
      <c r="SYY23" s="7"/>
      <c r="SYZ23" s="7"/>
      <c r="SZA23" s="7"/>
      <c r="SZB23" s="7"/>
      <c r="SZC23" s="7"/>
      <c r="SZD23" s="7"/>
      <c r="SZE23" s="7"/>
      <c r="SZF23" s="7"/>
      <c r="SZG23" s="7"/>
      <c r="SZH23" s="7"/>
      <c r="SZI23" s="7"/>
      <c r="SZJ23" s="7"/>
      <c r="SZK23" s="7"/>
      <c r="SZL23" s="7"/>
      <c r="SZM23" s="7"/>
      <c r="SZN23" s="7"/>
      <c r="SZO23" s="7"/>
      <c r="SZP23" s="7"/>
      <c r="SZQ23" s="7"/>
      <c r="SZR23" s="7"/>
      <c r="SZS23" s="7"/>
      <c r="SZT23" s="7"/>
      <c r="SZU23" s="7"/>
      <c r="SZV23" s="7"/>
      <c r="SZW23" s="7"/>
      <c r="SZX23" s="7"/>
      <c r="SZY23" s="7"/>
      <c r="SZZ23" s="7"/>
      <c r="TAA23" s="7"/>
      <c r="TAB23" s="7"/>
      <c r="TAC23" s="7"/>
      <c r="TAD23" s="7"/>
      <c r="TAE23" s="7"/>
      <c r="TAF23" s="7"/>
      <c r="TAG23" s="7"/>
      <c r="TAH23" s="7"/>
      <c r="TAI23" s="7"/>
      <c r="TAJ23" s="7"/>
      <c r="TAK23" s="7"/>
      <c r="TAL23" s="7"/>
      <c r="TAM23" s="7"/>
      <c r="TAN23" s="7"/>
      <c r="TAO23" s="7"/>
      <c r="TAP23" s="7"/>
      <c r="TAQ23" s="7"/>
      <c r="TAR23" s="7"/>
      <c r="TAS23" s="7"/>
      <c r="TAT23" s="7"/>
      <c r="TAU23" s="7"/>
      <c r="TAV23" s="7"/>
      <c r="TAW23" s="7"/>
      <c r="TAX23" s="7"/>
      <c r="TAY23" s="7"/>
      <c r="TAZ23" s="7"/>
      <c r="TBA23" s="7"/>
      <c r="TBB23" s="7"/>
      <c r="TBC23" s="7"/>
      <c r="TBD23" s="7"/>
      <c r="TBE23" s="7"/>
      <c r="TBF23" s="7"/>
      <c r="TBG23" s="7"/>
      <c r="TBH23" s="7"/>
      <c r="TBI23" s="7"/>
      <c r="TBJ23" s="7"/>
      <c r="TBK23" s="7"/>
      <c r="TBL23" s="7"/>
      <c r="TBM23" s="7"/>
      <c r="TBN23" s="7"/>
      <c r="TBO23" s="7"/>
      <c r="TBP23" s="7"/>
      <c r="TBQ23" s="7"/>
      <c r="TBR23" s="7"/>
      <c r="TBS23" s="7"/>
      <c r="TBT23" s="7"/>
      <c r="TBU23" s="7"/>
      <c r="TBV23" s="7"/>
      <c r="TBW23" s="7"/>
      <c r="TBX23" s="7"/>
      <c r="TBY23" s="7"/>
      <c r="TBZ23" s="7"/>
      <c r="TCA23" s="7"/>
      <c r="TCB23" s="7"/>
      <c r="TCC23" s="7"/>
      <c r="TCD23" s="7"/>
      <c r="TCE23" s="7"/>
      <c r="TCF23" s="7"/>
      <c r="TCG23" s="7"/>
      <c r="TCH23" s="7"/>
      <c r="TCI23" s="7"/>
      <c r="TCJ23" s="7"/>
      <c r="TCK23" s="7"/>
      <c r="TCL23" s="7"/>
      <c r="TCM23" s="7"/>
      <c r="TCN23" s="7"/>
      <c r="TCO23" s="7"/>
      <c r="TCP23" s="7"/>
      <c r="TCQ23" s="7"/>
      <c r="TCR23" s="7"/>
      <c r="TCS23" s="7"/>
      <c r="TCT23" s="7"/>
      <c r="TCU23" s="7"/>
      <c r="TCV23" s="7"/>
      <c r="TCW23" s="7"/>
      <c r="TCX23" s="7"/>
      <c r="TCY23" s="7"/>
      <c r="TCZ23" s="7"/>
      <c r="TDA23" s="7"/>
      <c r="TDB23" s="7"/>
      <c r="TDC23" s="7"/>
      <c r="TDD23" s="7"/>
      <c r="TDE23" s="7"/>
      <c r="TDF23" s="7"/>
      <c r="TDG23" s="7"/>
      <c r="TDH23" s="7"/>
      <c r="TDI23" s="7"/>
      <c r="TDJ23" s="7"/>
      <c r="TDK23" s="7"/>
      <c r="TDL23" s="7"/>
      <c r="TDM23" s="7"/>
      <c r="TDN23" s="7"/>
      <c r="TDO23" s="7"/>
      <c r="TDP23" s="7"/>
      <c r="TDQ23" s="7"/>
      <c r="TDR23" s="7"/>
      <c r="TDS23" s="7"/>
      <c r="TDT23" s="7"/>
      <c r="TDU23" s="7"/>
      <c r="TDV23" s="7"/>
      <c r="TDW23" s="7"/>
      <c r="TDX23" s="7"/>
      <c r="TDY23" s="7"/>
      <c r="TDZ23" s="7"/>
      <c r="TEA23" s="7"/>
      <c r="TEB23" s="7"/>
      <c r="TEC23" s="7"/>
      <c r="TED23" s="7"/>
      <c r="TEE23" s="7"/>
      <c r="TEF23" s="7"/>
      <c r="TEG23" s="7"/>
      <c r="TEH23" s="7"/>
      <c r="TEI23" s="7"/>
      <c r="TEJ23" s="7"/>
      <c r="TEK23" s="7"/>
      <c r="TEL23" s="7"/>
      <c r="TEM23" s="7"/>
      <c r="TEN23" s="7"/>
      <c r="TEO23" s="7"/>
      <c r="TEP23" s="7"/>
      <c r="TEQ23" s="7"/>
      <c r="TER23" s="7"/>
      <c r="TES23" s="7"/>
      <c r="TET23" s="7"/>
      <c r="TEU23" s="7"/>
      <c r="TEV23" s="7"/>
      <c r="TEW23" s="7"/>
      <c r="TEX23" s="7"/>
      <c r="TEY23" s="7"/>
      <c r="TEZ23" s="7"/>
      <c r="TFA23" s="7"/>
      <c r="TFB23" s="7"/>
      <c r="TFC23" s="7"/>
      <c r="TFD23" s="7"/>
      <c r="TFE23" s="7"/>
      <c r="TFF23" s="7"/>
      <c r="TFG23" s="7"/>
      <c r="TFH23" s="7"/>
      <c r="TFI23" s="7"/>
      <c r="TFJ23" s="7"/>
      <c r="TFK23" s="7"/>
      <c r="TFL23" s="7"/>
      <c r="TFM23" s="7"/>
      <c r="TFN23" s="7"/>
      <c r="TFO23" s="7"/>
      <c r="TFP23" s="7"/>
      <c r="TFQ23" s="7"/>
      <c r="TFR23" s="7"/>
      <c r="TFS23" s="7"/>
      <c r="TFT23" s="7"/>
      <c r="TFU23" s="7"/>
      <c r="TFV23" s="7"/>
      <c r="TFW23" s="7"/>
      <c r="TFX23" s="7"/>
      <c r="TFY23" s="7"/>
      <c r="TFZ23" s="7"/>
      <c r="TGA23" s="7"/>
      <c r="TGB23" s="7"/>
      <c r="TGC23" s="7"/>
      <c r="TGD23" s="7"/>
      <c r="TGE23" s="7"/>
      <c r="TGF23" s="7"/>
      <c r="TGG23" s="7"/>
      <c r="TGH23" s="7"/>
      <c r="TGI23" s="7"/>
      <c r="TGJ23" s="7"/>
      <c r="TGK23" s="7"/>
      <c r="TGL23" s="7"/>
      <c r="TGM23" s="7"/>
      <c r="TGN23" s="7"/>
      <c r="TGO23" s="7"/>
      <c r="TGP23" s="7"/>
      <c r="TGQ23" s="7"/>
      <c r="TGR23" s="7"/>
      <c r="TGS23" s="7"/>
      <c r="TGT23" s="7"/>
      <c r="TGU23" s="7"/>
      <c r="TGV23" s="7"/>
      <c r="TGW23" s="7"/>
      <c r="TGX23" s="7"/>
      <c r="TGY23" s="7"/>
      <c r="TGZ23" s="7"/>
      <c r="THA23" s="7"/>
      <c r="THB23" s="7"/>
      <c r="THC23" s="7"/>
      <c r="THD23" s="7"/>
      <c r="THE23" s="7"/>
      <c r="THF23" s="7"/>
      <c r="THG23" s="7"/>
      <c r="THH23" s="7"/>
      <c r="THI23" s="7"/>
      <c r="THJ23" s="7"/>
      <c r="THK23" s="7"/>
      <c r="THL23" s="7"/>
      <c r="THM23" s="7"/>
      <c r="THN23" s="7"/>
      <c r="THO23" s="7"/>
      <c r="THP23" s="7"/>
      <c r="THQ23" s="7"/>
      <c r="THR23" s="7"/>
      <c r="THS23" s="7"/>
      <c r="THT23" s="7"/>
      <c r="THU23" s="7"/>
      <c r="THV23" s="7"/>
      <c r="THW23" s="7"/>
      <c r="THX23" s="7"/>
      <c r="THY23" s="7"/>
      <c r="THZ23" s="7"/>
      <c r="TIA23" s="7"/>
      <c r="TIB23" s="7"/>
      <c r="TIC23" s="7"/>
      <c r="TID23" s="7"/>
      <c r="TIE23" s="7"/>
      <c r="TIF23" s="7"/>
      <c r="TIG23" s="7"/>
      <c r="TIH23" s="7"/>
      <c r="TII23" s="7"/>
      <c r="TIJ23" s="7"/>
      <c r="TIK23" s="7"/>
      <c r="TIL23" s="7"/>
      <c r="TIM23" s="7"/>
      <c r="TIN23" s="7"/>
      <c r="TIO23" s="7"/>
      <c r="TIP23" s="7"/>
      <c r="TIQ23" s="7"/>
      <c r="TIR23" s="7"/>
      <c r="TIS23" s="7"/>
      <c r="TIT23" s="7"/>
      <c r="TIU23" s="7"/>
      <c r="TIV23" s="7"/>
      <c r="TIW23" s="7"/>
      <c r="TIX23" s="7"/>
      <c r="TIY23" s="7"/>
      <c r="TIZ23" s="7"/>
      <c r="TJA23" s="7"/>
      <c r="TJB23" s="7"/>
      <c r="TJC23" s="7"/>
      <c r="TJD23" s="7"/>
      <c r="TJE23" s="7"/>
      <c r="TJF23" s="7"/>
      <c r="TJG23" s="7"/>
      <c r="TJH23" s="7"/>
      <c r="TJI23" s="7"/>
      <c r="TJJ23" s="7"/>
      <c r="TJK23" s="7"/>
      <c r="TJL23" s="7"/>
      <c r="TJM23" s="7"/>
      <c r="TJN23" s="7"/>
      <c r="TJO23" s="7"/>
      <c r="TJP23" s="7"/>
      <c r="TJQ23" s="7"/>
      <c r="TJR23" s="7"/>
      <c r="TJS23" s="7"/>
      <c r="TJT23" s="7"/>
      <c r="TJU23" s="7"/>
      <c r="TJV23" s="7"/>
      <c r="TJW23" s="7"/>
      <c r="TJX23" s="7"/>
      <c r="TJY23" s="7"/>
      <c r="TJZ23" s="7"/>
      <c r="TKA23" s="7"/>
      <c r="TKB23" s="7"/>
      <c r="TKC23" s="7"/>
      <c r="TKD23" s="7"/>
      <c r="TKE23" s="7"/>
      <c r="TKF23" s="7"/>
      <c r="TKG23" s="7"/>
      <c r="TKH23" s="7"/>
      <c r="TKI23" s="7"/>
      <c r="TKJ23" s="7"/>
      <c r="TKK23" s="7"/>
      <c r="TKL23" s="7"/>
      <c r="TKM23" s="7"/>
      <c r="TKN23" s="7"/>
      <c r="TKO23" s="7"/>
      <c r="TKP23" s="7"/>
      <c r="TKQ23" s="7"/>
      <c r="TKR23" s="7"/>
      <c r="TKS23" s="7"/>
      <c r="TKT23" s="7"/>
      <c r="TKU23" s="7"/>
      <c r="TKV23" s="7"/>
      <c r="TKW23" s="7"/>
      <c r="TKX23" s="7"/>
      <c r="TKY23" s="7"/>
      <c r="TKZ23" s="7"/>
      <c r="TLA23" s="7"/>
      <c r="TLB23" s="7"/>
      <c r="TLC23" s="7"/>
      <c r="TLD23" s="7"/>
      <c r="TLE23" s="7"/>
      <c r="TLF23" s="7"/>
      <c r="TLG23" s="7"/>
      <c r="TLH23" s="7"/>
      <c r="TLI23" s="7"/>
      <c r="TLJ23" s="7"/>
      <c r="TLK23" s="7"/>
      <c r="TLL23" s="7"/>
      <c r="TLM23" s="7"/>
      <c r="TLN23" s="7"/>
      <c r="TLO23" s="7"/>
      <c r="TLP23" s="7"/>
      <c r="TLQ23" s="7"/>
      <c r="TLR23" s="7"/>
      <c r="TLS23" s="7"/>
      <c r="TLT23" s="7"/>
      <c r="TLU23" s="7"/>
      <c r="TLV23" s="7"/>
      <c r="TLW23" s="7"/>
      <c r="TLX23" s="7"/>
      <c r="TLY23" s="7"/>
      <c r="TLZ23" s="7"/>
      <c r="TMA23" s="7"/>
      <c r="TMB23" s="7"/>
      <c r="TMC23" s="7"/>
      <c r="TMD23" s="7"/>
      <c r="TME23" s="7"/>
      <c r="TMF23" s="7"/>
      <c r="TMG23" s="7"/>
      <c r="TMH23" s="7"/>
      <c r="TMI23" s="7"/>
      <c r="TMJ23" s="7"/>
      <c r="TMK23" s="7"/>
      <c r="TML23" s="7"/>
      <c r="TMM23" s="7"/>
      <c r="TMN23" s="7"/>
      <c r="TMO23" s="7"/>
      <c r="TMP23" s="7"/>
      <c r="TMQ23" s="7"/>
      <c r="TMR23" s="7"/>
      <c r="TMS23" s="7"/>
      <c r="TMT23" s="7"/>
      <c r="TMU23" s="7"/>
      <c r="TMV23" s="7"/>
      <c r="TMW23" s="7"/>
      <c r="TMX23" s="7"/>
      <c r="TMY23" s="7"/>
      <c r="TMZ23" s="7"/>
      <c r="TNA23" s="7"/>
      <c r="TNB23" s="7"/>
      <c r="TNC23" s="7"/>
      <c r="TND23" s="7"/>
      <c r="TNE23" s="7"/>
      <c r="TNF23" s="7"/>
      <c r="TNG23" s="7"/>
      <c r="TNH23" s="7"/>
      <c r="TNI23" s="7"/>
      <c r="TNJ23" s="7"/>
      <c r="TNK23" s="7"/>
      <c r="TNL23" s="7"/>
      <c r="TNM23" s="7"/>
      <c r="TNN23" s="7"/>
      <c r="TNO23" s="7"/>
      <c r="TNP23" s="7"/>
      <c r="TNQ23" s="7"/>
      <c r="TNR23" s="7"/>
      <c r="TNS23" s="7"/>
      <c r="TNT23" s="7"/>
      <c r="TNU23" s="7"/>
      <c r="TNV23" s="7"/>
      <c r="TNW23" s="7"/>
      <c r="TNX23" s="7"/>
      <c r="TNY23" s="7"/>
      <c r="TNZ23" s="7"/>
      <c r="TOA23" s="7"/>
      <c r="TOB23" s="7"/>
      <c r="TOC23" s="7"/>
      <c r="TOD23" s="7"/>
      <c r="TOE23" s="7"/>
      <c r="TOF23" s="7"/>
      <c r="TOG23" s="7"/>
      <c r="TOH23" s="7"/>
      <c r="TOI23" s="7"/>
      <c r="TOJ23" s="7"/>
      <c r="TOK23" s="7"/>
      <c r="TOL23" s="7"/>
      <c r="TOM23" s="7"/>
      <c r="TON23" s="7"/>
      <c r="TOO23" s="7"/>
      <c r="TOP23" s="7"/>
      <c r="TOQ23" s="7"/>
      <c r="TOR23" s="7"/>
      <c r="TOS23" s="7"/>
      <c r="TOT23" s="7"/>
      <c r="TOU23" s="7"/>
      <c r="TOV23" s="7"/>
      <c r="TOW23" s="7"/>
      <c r="TOX23" s="7"/>
      <c r="TOY23" s="7"/>
      <c r="TOZ23" s="7"/>
      <c r="TPA23" s="7"/>
      <c r="TPB23" s="7"/>
      <c r="TPC23" s="7"/>
      <c r="TPD23" s="7"/>
      <c r="TPE23" s="7"/>
      <c r="TPF23" s="7"/>
      <c r="TPG23" s="7"/>
      <c r="TPH23" s="7"/>
      <c r="TPI23" s="7"/>
      <c r="TPJ23" s="7"/>
      <c r="TPK23" s="7"/>
      <c r="TPL23" s="7"/>
      <c r="TPM23" s="7"/>
      <c r="TPN23" s="7"/>
      <c r="TPO23" s="7"/>
      <c r="TPP23" s="7"/>
      <c r="TPQ23" s="7"/>
      <c r="TPR23" s="7"/>
      <c r="TPS23" s="7"/>
      <c r="TPT23" s="7"/>
      <c r="TPU23" s="7"/>
      <c r="TPV23" s="7"/>
      <c r="TPW23" s="7"/>
      <c r="TPX23" s="7"/>
      <c r="TPY23" s="7"/>
      <c r="TPZ23" s="7"/>
      <c r="TQA23" s="7"/>
      <c r="TQB23" s="7"/>
      <c r="TQC23" s="7"/>
      <c r="TQD23" s="7"/>
      <c r="TQE23" s="7"/>
      <c r="TQF23" s="7"/>
      <c r="TQG23" s="7"/>
      <c r="TQH23" s="7"/>
      <c r="TQI23" s="7"/>
      <c r="TQJ23" s="7"/>
      <c r="TQK23" s="7"/>
      <c r="TQL23" s="7"/>
      <c r="TQM23" s="7"/>
      <c r="TQN23" s="7"/>
      <c r="TQO23" s="7"/>
      <c r="TQP23" s="7"/>
      <c r="TQQ23" s="7"/>
      <c r="TQR23" s="7"/>
      <c r="TQS23" s="7"/>
      <c r="TQT23" s="7"/>
      <c r="TQU23" s="7"/>
      <c r="TQV23" s="7"/>
      <c r="TQW23" s="7"/>
      <c r="TQX23" s="7"/>
      <c r="TQY23" s="7"/>
      <c r="TQZ23" s="7"/>
      <c r="TRA23" s="7"/>
      <c r="TRB23" s="7"/>
      <c r="TRC23" s="7"/>
      <c r="TRD23" s="7"/>
      <c r="TRE23" s="7"/>
      <c r="TRF23" s="7"/>
      <c r="TRG23" s="7"/>
      <c r="TRH23" s="7"/>
      <c r="TRI23" s="7"/>
      <c r="TRJ23" s="7"/>
      <c r="TRK23" s="7"/>
      <c r="TRL23" s="7"/>
      <c r="TRM23" s="7"/>
      <c r="TRN23" s="7"/>
      <c r="TRO23" s="7"/>
      <c r="TRP23" s="7"/>
      <c r="TRQ23" s="7"/>
      <c r="TRR23" s="7"/>
      <c r="TRS23" s="7"/>
      <c r="TRT23" s="7"/>
      <c r="TRU23" s="7"/>
      <c r="TRV23" s="7"/>
      <c r="TRW23" s="7"/>
      <c r="TRX23" s="7"/>
      <c r="TRY23" s="7"/>
      <c r="TRZ23" s="7"/>
      <c r="TSA23" s="7"/>
      <c r="TSB23" s="7"/>
      <c r="TSC23" s="7"/>
      <c r="TSD23" s="7"/>
      <c r="TSE23" s="7"/>
      <c r="TSF23" s="7"/>
      <c r="TSG23" s="7"/>
      <c r="TSH23" s="7"/>
      <c r="TSI23" s="7"/>
      <c r="TSJ23" s="7"/>
      <c r="TSK23" s="7"/>
      <c r="TSL23" s="7"/>
      <c r="TSM23" s="7"/>
      <c r="TSN23" s="7"/>
      <c r="TSO23" s="7"/>
      <c r="TSP23" s="7"/>
      <c r="TSQ23" s="7"/>
      <c r="TSR23" s="7"/>
      <c r="TSS23" s="7"/>
      <c r="TST23" s="7"/>
      <c r="TSU23" s="7"/>
      <c r="TSV23" s="7"/>
      <c r="TSW23" s="7"/>
      <c r="TSX23" s="7"/>
      <c r="TSY23" s="7"/>
      <c r="TSZ23" s="7"/>
      <c r="TTA23" s="7"/>
      <c r="TTB23" s="7"/>
      <c r="TTC23" s="7"/>
      <c r="TTD23" s="7"/>
      <c r="TTE23" s="7"/>
      <c r="TTF23" s="7"/>
      <c r="TTG23" s="7"/>
      <c r="TTH23" s="7"/>
      <c r="TTI23" s="7"/>
      <c r="TTJ23" s="7"/>
      <c r="TTK23" s="7"/>
      <c r="TTL23" s="7"/>
      <c r="TTM23" s="7"/>
      <c r="TTN23" s="7"/>
      <c r="TTO23" s="7"/>
      <c r="TTP23" s="7"/>
      <c r="TTQ23" s="7"/>
      <c r="TTR23" s="7"/>
      <c r="TTS23" s="7"/>
      <c r="TTT23" s="7"/>
      <c r="TTU23" s="7"/>
      <c r="TTV23" s="7"/>
      <c r="TTW23" s="7"/>
      <c r="TTX23" s="7"/>
      <c r="TTY23" s="7"/>
      <c r="TTZ23" s="7"/>
      <c r="TUA23" s="7"/>
      <c r="TUB23" s="7"/>
      <c r="TUC23" s="7"/>
      <c r="TUD23" s="7"/>
      <c r="TUE23" s="7"/>
      <c r="TUF23" s="7"/>
      <c r="TUG23" s="7"/>
      <c r="TUH23" s="7"/>
      <c r="TUI23" s="7"/>
      <c r="TUJ23" s="7"/>
      <c r="TUK23" s="7"/>
      <c r="TUL23" s="7"/>
      <c r="TUM23" s="7"/>
      <c r="TUN23" s="7"/>
      <c r="TUO23" s="7"/>
      <c r="TUP23" s="7"/>
      <c r="TUQ23" s="7"/>
      <c r="TUR23" s="7"/>
      <c r="TUS23" s="7"/>
      <c r="TUT23" s="7"/>
      <c r="TUU23" s="7"/>
      <c r="TUV23" s="7"/>
      <c r="TUW23" s="7"/>
      <c r="TUX23" s="7"/>
      <c r="TUY23" s="7"/>
      <c r="TUZ23" s="7"/>
      <c r="TVA23" s="7"/>
      <c r="TVB23" s="7"/>
      <c r="TVC23" s="7"/>
      <c r="TVD23" s="7"/>
      <c r="TVE23" s="7"/>
      <c r="TVF23" s="7"/>
      <c r="TVG23" s="7"/>
      <c r="TVH23" s="7"/>
      <c r="TVI23" s="7"/>
      <c r="TVJ23" s="7"/>
      <c r="TVK23" s="7"/>
      <c r="TVL23" s="7"/>
      <c r="TVM23" s="7"/>
      <c r="TVN23" s="7"/>
      <c r="TVO23" s="7"/>
      <c r="TVP23" s="7"/>
      <c r="TVQ23" s="7"/>
      <c r="TVR23" s="7"/>
      <c r="TVS23" s="7"/>
      <c r="TVT23" s="7"/>
      <c r="TVU23" s="7"/>
      <c r="TVV23" s="7"/>
      <c r="TVW23" s="7"/>
      <c r="TVX23" s="7"/>
      <c r="TVY23" s="7"/>
      <c r="TVZ23" s="7"/>
      <c r="TWA23" s="7"/>
      <c r="TWB23" s="7"/>
      <c r="TWC23" s="7"/>
      <c r="TWD23" s="7"/>
      <c r="TWE23" s="7"/>
      <c r="TWF23" s="7"/>
      <c r="TWG23" s="7"/>
      <c r="TWH23" s="7"/>
      <c r="TWI23" s="7"/>
      <c r="TWJ23" s="7"/>
      <c r="TWK23" s="7"/>
      <c r="TWL23" s="7"/>
      <c r="TWM23" s="7"/>
      <c r="TWN23" s="7"/>
      <c r="TWO23" s="7"/>
      <c r="TWP23" s="7"/>
      <c r="TWQ23" s="7"/>
      <c r="TWR23" s="7"/>
      <c r="TWS23" s="7"/>
      <c r="TWT23" s="7"/>
      <c r="TWU23" s="7"/>
      <c r="TWV23" s="7"/>
      <c r="TWW23" s="7"/>
      <c r="TWX23" s="7"/>
      <c r="TWY23" s="7"/>
      <c r="TWZ23" s="7"/>
      <c r="TXA23" s="7"/>
      <c r="TXB23" s="7"/>
      <c r="TXC23" s="7"/>
      <c r="TXD23" s="7"/>
      <c r="TXE23" s="7"/>
      <c r="TXF23" s="7"/>
      <c r="TXG23" s="7"/>
      <c r="TXH23" s="7"/>
      <c r="TXI23" s="7"/>
      <c r="TXJ23" s="7"/>
      <c r="TXK23" s="7"/>
      <c r="TXL23" s="7"/>
      <c r="TXM23" s="7"/>
      <c r="TXN23" s="7"/>
      <c r="TXO23" s="7"/>
      <c r="TXP23" s="7"/>
      <c r="TXQ23" s="7"/>
      <c r="TXR23" s="7"/>
      <c r="TXS23" s="7"/>
      <c r="TXT23" s="7"/>
      <c r="TXU23" s="7"/>
      <c r="TXV23" s="7"/>
      <c r="TXW23" s="7"/>
      <c r="TXX23" s="7"/>
      <c r="TXY23" s="7"/>
      <c r="TXZ23" s="7"/>
      <c r="TYA23" s="7"/>
      <c r="TYB23" s="7"/>
      <c r="TYC23" s="7"/>
      <c r="TYD23" s="7"/>
      <c r="TYE23" s="7"/>
      <c r="TYF23" s="7"/>
      <c r="TYG23" s="7"/>
      <c r="TYH23" s="7"/>
      <c r="TYI23" s="7"/>
      <c r="TYJ23" s="7"/>
      <c r="TYK23" s="7"/>
      <c r="TYL23" s="7"/>
      <c r="TYM23" s="7"/>
      <c r="TYN23" s="7"/>
      <c r="TYO23" s="7"/>
      <c r="TYP23" s="7"/>
      <c r="TYQ23" s="7"/>
      <c r="TYR23" s="7"/>
      <c r="TYS23" s="7"/>
      <c r="TYT23" s="7"/>
      <c r="TYU23" s="7"/>
      <c r="TYV23" s="7"/>
      <c r="TYW23" s="7"/>
      <c r="TYX23" s="7"/>
      <c r="TYY23" s="7"/>
      <c r="TYZ23" s="7"/>
      <c r="TZA23" s="7"/>
      <c r="TZB23" s="7"/>
      <c r="TZC23" s="7"/>
      <c r="TZD23" s="7"/>
      <c r="TZE23" s="7"/>
      <c r="TZF23" s="7"/>
      <c r="TZG23" s="7"/>
      <c r="TZH23" s="7"/>
      <c r="TZI23" s="7"/>
      <c r="TZJ23" s="7"/>
      <c r="TZK23" s="7"/>
      <c r="TZL23" s="7"/>
      <c r="TZM23" s="7"/>
      <c r="TZN23" s="7"/>
      <c r="TZO23" s="7"/>
      <c r="TZP23" s="7"/>
      <c r="TZQ23" s="7"/>
      <c r="TZR23" s="7"/>
      <c r="TZS23" s="7"/>
      <c r="TZT23" s="7"/>
      <c r="TZU23" s="7"/>
      <c r="TZV23" s="7"/>
      <c r="TZW23" s="7"/>
      <c r="TZX23" s="7"/>
      <c r="TZY23" s="7"/>
      <c r="TZZ23" s="7"/>
      <c r="UAA23" s="7"/>
      <c r="UAB23" s="7"/>
      <c r="UAC23" s="7"/>
      <c r="UAD23" s="7"/>
      <c r="UAE23" s="7"/>
      <c r="UAF23" s="7"/>
      <c r="UAG23" s="7"/>
      <c r="UAH23" s="7"/>
      <c r="UAI23" s="7"/>
      <c r="UAJ23" s="7"/>
      <c r="UAK23" s="7"/>
      <c r="UAL23" s="7"/>
      <c r="UAM23" s="7"/>
      <c r="UAN23" s="7"/>
      <c r="UAO23" s="7"/>
      <c r="UAP23" s="7"/>
      <c r="UAQ23" s="7"/>
      <c r="UAR23" s="7"/>
      <c r="UAS23" s="7"/>
      <c r="UAT23" s="7"/>
      <c r="UAU23" s="7"/>
      <c r="UAV23" s="7"/>
      <c r="UAW23" s="7"/>
      <c r="UAX23" s="7"/>
      <c r="UAY23" s="7"/>
      <c r="UAZ23" s="7"/>
      <c r="UBA23" s="7"/>
      <c r="UBB23" s="7"/>
      <c r="UBC23" s="7"/>
      <c r="UBD23" s="7"/>
      <c r="UBE23" s="7"/>
      <c r="UBF23" s="7"/>
      <c r="UBG23" s="7"/>
      <c r="UBH23" s="7"/>
      <c r="UBI23" s="7"/>
      <c r="UBJ23" s="7"/>
      <c r="UBK23" s="7"/>
      <c r="UBL23" s="7"/>
      <c r="UBM23" s="7"/>
      <c r="UBN23" s="7"/>
      <c r="UBO23" s="7"/>
      <c r="UBP23" s="7"/>
      <c r="UBQ23" s="7"/>
      <c r="UBR23" s="7"/>
      <c r="UBS23" s="7"/>
      <c r="UBT23" s="7"/>
      <c r="UBU23" s="7"/>
      <c r="UBV23" s="7"/>
      <c r="UBW23" s="7"/>
      <c r="UBX23" s="7"/>
      <c r="UBY23" s="7"/>
      <c r="UBZ23" s="7"/>
      <c r="UCA23" s="7"/>
      <c r="UCB23" s="7"/>
      <c r="UCC23" s="7"/>
      <c r="UCD23" s="7"/>
      <c r="UCE23" s="7"/>
      <c r="UCF23" s="7"/>
      <c r="UCG23" s="7"/>
      <c r="UCH23" s="7"/>
      <c r="UCI23" s="7"/>
      <c r="UCJ23" s="7"/>
      <c r="UCK23" s="7"/>
      <c r="UCL23" s="7"/>
      <c r="UCM23" s="7"/>
      <c r="UCN23" s="7"/>
      <c r="UCO23" s="7"/>
      <c r="UCP23" s="7"/>
      <c r="UCQ23" s="7"/>
      <c r="UCR23" s="7"/>
      <c r="UCS23" s="7"/>
      <c r="UCT23" s="7"/>
      <c r="UCU23" s="7"/>
      <c r="UCV23" s="7"/>
      <c r="UCW23" s="7"/>
      <c r="UCX23" s="7"/>
      <c r="UCY23" s="7"/>
      <c r="UCZ23" s="7"/>
      <c r="UDA23" s="7"/>
      <c r="UDB23" s="7"/>
      <c r="UDC23" s="7"/>
      <c r="UDD23" s="7"/>
      <c r="UDE23" s="7"/>
      <c r="UDF23" s="7"/>
      <c r="UDG23" s="7"/>
      <c r="UDH23" s="7"/>
      <c r="UDI23" s="7"/>
      <c r="UDJ23" s="7"/>
      <c r="UDK23" s="7"/>
      <c r="UDL23" s="7"/>
      <c r="UDM23" s="7"/>
      <c r="UDN23" s="7"/>
      <c r="UDO23" s="7"/>
      <c r="UDP23" s="7"/>
      <c r="UDQ23" s="7"/>
      <c r="UDR23" s="7"/>
      <c r="UDS23" s="7"/>
      <c r="UDT23" s="7"/>
      <c r="UDU23" s="7"/>
      <c r="UDV23" s="7"/>
      <c r="UDW23" s="7"/>
      <c r="UDX23" s="7"/>
      <c r="UDY23" s="7"/>
      <c r="UDZ23" s="7"/>
      <c r="UEA23" s="7"/>
      <c r="UEB23" s="7"/>
      <c r="UEC23" s="7"/>
      <c r="UED23" s="7"/>
      <c r="UEE23" s="7"/>
      <c r="UEF23" s="7"/>
      <c r="UEG23" s="7"/>
      <c r="UEH23" s="7"/>
      <c r="UEI23" s="7"/>
      <c r="UEJ23" s="7"/>
      <c r="UEK23" s="7"/>
      <c r="UEL23" s="7"/>
      <c r="UEM23" s="7"/>
      <c r="UEN23" s="7"/>
      <c r="UEO23" s="7"/>
      <c r="UEP23" s="7"/>
      <c r="UEQ23" s="7"/>
      <c r="UER23" s="7"/>
      <c r="UES23" s="7"/>
      <c r="UET23" s="7"/>
      <c r="UEU23" s="7"/>
      <c r="UEV23" s="7"/>
      <c r="UEW23" s="7"/>
      <c r="UEX23" s="7"/>
      <c r="UEY23" s="7"/>
      <c r="UEZ23" s="7"/>
      <c r="UFA23" s="7"/>
      <c r="UFB23" s="7"/>
      <c r="UFC23" s="7"/>
      <c r="UFD23" s="7"/>
      <c r="UFE23" s="7"/>
      <c r="UFF23" s="7"/>
      <c r="UFG23" s="7"/>
      <c r="UFH23" s="7"/>
      <c r="UFI23" s="7"/>
      <c r="UFJ23" s="7"/>
      <c r="UFK23" s="7"/>
      <c r="UFL23" s="7"/>
      <c r="UFM23" s="7"/>
      <c r="UFN23" s="7"/>
      <c r="UFO23" s="7"/>
      <c r="UFP23" s="7"/>
      <c r="UFQ23" s="7"/>
      <c r="UFR23" s="7"/>
      <c r="UFS23" s="7"/>
      <c r="UFT23" s="7"/>
      <c r="UFU23" s="7"/>
      <c r="UFV23" s="7"/>
      <c r="UFW23" s="7"/>
      <c r="UFX23" s="7"/>
      <c r="UFY23" s="7"/>
      <c r="UFZ23" s="7"/>
      <c r="UGA23" s="7"/>
      <c r="UGB23" s="7"/>
      <c r="UGC23" s="7"/>
      <c r="UGD23" s="7"/>
      <c r="UGE23" s="7"/>
      <c r="UGF23" s="7"/>
      <c r="UGG23" s="7"/>
      <c r="UGH23" s="7"/>
      <c r="UGI23" s="7"/>
      <c r="UGJ23" s="7"/>
      <c r="UGK23" s="7"/>
      <c r="UGL23" s="7"/>
      <c r="UGM23" s="7"/>
      <c r="UGN23" s="7"/>
      <c r="UGO23" s="7"/>
      <c r="UGP23" s="7"/>
      <c r="UGQ23" s="7"/>
      <c r="UGR23" s="7"/>
      <c r="UGS23" s="7"/>
      <c r="UGT23" s="7"/>
      <c r="UGU23" s="7"/>
      <c r="UGV23" s="7"/>
      <c r="UGW23" s="7"/>
      <c r="UGX23" s="7"/>
      <c r="UGY23" s="7"/>
      <c r="UGZ23" s="7"/>
      <c r="UHA23" s="7"/>
      <c r="UHB23" s="7"/>
      <c r="UHC23" s="7"/>
      <c r="UHD23" s="7"/>
      <c r="UHE23" s="7"/>
      <c r="UHF23" s="7"/>
      <c r="UHG23" s="7"/>
      <c r="UHH23" s="7"/>
      <c r="UHI23" s="7"/>
      <c r="UHJ23" s="7"/>
      <c r="UHK23" s="7"/>
      <c r="UHL23" s="7"/>
      <c r="UHM23" s="7"/>
      <c r="UHN23" s="7"/>
      <c r="UHO23" s="7"/>
      <c r="UHP23" s="7"/>
      <c r="UHQ23" s="7"/>
      <c r="UHR23" s="7"/>
      <c r="UHS23" s="7"/>
      <c r="UHT23" s="7"/>
      <c r="UHU23" s="7"/>
      <c r="UHV23" s="7"/>
      <c r="UHW23" s="7"/>
      <c r="UHX23" s="7"/>
      <c r="UHY23" s="7"/>
      <c r="UHZ23" s="7"/>
      <c r="UIA23" s="7"/>
      <c r="UIB23" s="7"/>
      <c r="UIC23" s="7"/>
      <c r="UID23" s="7"/>
      <c r="UIE23" s="7"/>
      <c r="UIF23" s="7"/>
      <c r="UIG23" s="7"/>
      <c r="UIH23" s="7"/>
      <c r="UII23" s="7"/>
      <c r="UIJ23" s="7"/>
      <c r="UIK23" s="7"/>
      <c r="UIL23" s="7"/>
      <c r="UIM23" s="7"/>
      <c r="UIN23" s="7"/>
      <c r="UIO23" s="7"/>
      <c r="UIP23" s="7"/>
      <c r="UIQ23" s="7"/>
      <c r="UIR23" s="7"/>
      <c r="UIS23" s="7"/>
      <c r="UIT23" s="7"/>
      <c r="UIU23" s="7"/>
      <c r="UIV23" s="7"/>
      <c r="UIW23" s="7"/>
      <c r="UIX23" s="7"/>
      <c r="UIY23" s="7"/>
      <c r="UIZ23" s="7"/>
      <c r="UJA23" s="7"/>
      <c r="UJB23" s="7"/>
      <c r="UJC23" s="7"/>
      <c r="UJD23" s="7"/>
      <c r="UJE23" s="7"/>
      <c r="UJF23" s="7"/>
      <c r="UJG23" s="7"/>
      <c r="UJH23" s="7"/>
      <c r="UJI23" s="7"/>
      <c r="UJJ23" s="7"/>
      <c r="UJK23" s="7"/>
      <c r="UJL23" s="7"/>
      <c r="UJM23" s="7"/>
      <c r="UJN23" s="7"/>
      <c r="UJO23" s="7"/>
      <c r="UJP23" s="7"/>
      <c r="UJQ23" s="7"/>
      <c r="UJR23" s="7"/>
      <c r="UJS23" s="7"/>
      <c r="UJT23" s="7"/>
      <c r="UJU23" s="7"/>
      <c r="UJV23" s="7"/>
      <c r="UJW23" s="7"/>
      <c r="UJX23" s="7"/>
      <c r="UJY23" s="7"/>
      <c r="UJZ23" s="7"/>
      <c r="UKA23" s="7"/>
      <c r="UKB23" s="7"/>
      <c r="UKC23" s="7"/>
      <c r="UKD23" s="7"/>
      <c r="UKE23" s="7"/>
      <c r="UKF23" s="7"/>
      <c r="UKG23" s="7"/>
      <c r="UKH23" s="7"/>
      <c r="UKI23" s="7"/>
      <c r="UKJ23" s="7"/>
      <c r="UKK23" s="7"/>
      <c r="UKL23" s="7"/>
      <c r="UKM23" s="7"/>
      <c r="UKN23" s="7"/>
      <c r="UKO23" s="7"/>
      <c r="UKP23" s="7"/>
      <c r="UKQ23" s="7"/>
      <c r="UKR23" s="7"/>
      <c r="UKS23" s="7"/>
      <c r="UKT23" s="7"/>
      <c r="UKU23" s="7"/>
      <c r="UKV23" s="7"/>
      <c r="UKW23" s="7"/>
      <c r="UKX23" s="7"/>
      <c r="UKY23" s="7"/>
      <c r="UKZ23" s="7"/>
      <c r="ULA23" s="7"/>
      <c r="ULB23" s="7"/>
      <c r="ULC23" s="7"/>
      <c r="ULD23" s="7"/>
      <c r="ULE23" s="7"/>
      <c r="ULF23" s="7"/>
      <c r="ULG23" s="7"/>
      <c r="ULH23" s="7"/>
      <c r="ULI23" s="7"/>
      <c r="ULJ23" s="7"/>
      <c r="ULK23" s="7"/>
      <c r="ULL23" s="7"/>
      <c r="ULM23" s="7"/>
      <c r="ULN23" s="7"/>
      <c r="ULO23" s="7"/>
      <c r="ULP23" s="7"/>
      <c r="ULQ23" s="7"/>
      <c r="ULR23" s="7"/>
      <c r="ULS23" s="7"/>
      <c r="ULT23" s="7"/>
      <c r="ULU23" s="7"/>
      <c r="ULV23" s="7"/>
      <c r="ULW23" s="7"/>
      <c r="ULX23" s="7"/>
      <c r="ULY23" s="7"/>
      <c r="ULZ23" s="7"/>
      <c r="UMA23" s="7"/>
      <c r="UMB23" s="7"/>
      <c r="UMC23" s="7"/>
      <c r="UMD23" s="7"/>
      <c r="UME23" s="7"/>
      <c r="UMF23" s="7"/>
      <c r="UMG23" s="7"/>
      <c r="UMH23" s="7"/>
      <c r="UMI23" s="7"/>
      <c r="UMJ23" s="7"/>
      <c r="UMK23" s="7"/>
      <c r="UML23" s="7"/>
      <c r="UMM23" s="7"/>
      <c r="UMN23" s="7"/>
      <c r="UMO23" s="7"/>
      <c r="UMP23" s="7"/>
      <c r="UMQ23" s="7"/>
      <c r="UMR23" s="7"/>
      <c r="UMS23" s="7"/>
      <c r="UMT23" s="7"/>
      <c r="UMU23" s="7"/>
      <c r="UMV23" s="7"/>
      <c r="UMW23" s="7"/>
      <c r="UMX23" s="7"/>
      <c r="UMY23" s="7"/>
      <c r="UMZ23" s="7"/>
      <c r="UNA23" s="7"/>
      <c r="UNB23" s="7"/>
      <c r="UNC23" s="7"/>
      <c r="UND23" s="7"/>
      <c r="UNE23" s="7"/>
      <c r="UNF23" s="7"/>
      <c r="UNG23" s="7"/>
      <c r="UNH23" s="7"/>
      <c r="UNI23" s="7"/>
      <c r="UNJ23" s="7"/>
      <c r="UNK23" s="7"/>
      <c r="UNL23" s="7"/>
      <c r="UNM23" s="7"/>
      <c r="UNN23" s="7"/>
      <c r="UNO23" s="7"/>
      <c r="UNP23" s="7"/>
      <c r="UNQ23" s="7"/>
      <c r="UNR23" s="7"/>
      <c r="UNS23" s="7"/>
      <c r="UNT23" s="7"/>
      <c r="UNU23" s="7"/>
      <c r="UNV23" s="7"/>
      <c r="UNW23" s="7"/>
      <c r="UNX23" s="7"/>
      <c r="UNY23" s="7"/>
      <c r="UNZ23" s="7"/>
      <c r="UOA23" s="7"/>
      <c r="UOB23" s="7"/>
      <c r="UOC23" s="7"/>
      <c r="UOD23" s="7"/>
      <c r="UOE23" s="7"/>
      <c r="UOF23" s="7"/>
      <c r="UOG23" s="7"/>
      <c r="UOH23" s="7"/>
      <c r="UOI23" s="7"/>
      <c r="UOJ23" s="7"/>
      <c r="UOK23" s="7"/>
      <c r="UOL23" s="7"/>
      <c r="UOM23" s="7"/>
      <c r="UON23" s="7"/>
      <c r="UOO23" s="7"/>
      <c r="UOP23" s="7"/>
      <c r="UOQ23" s="7"/>
      <c r="UOR23" s="7"/>
      <c r="UOS23" s="7"/>
      <c r="UOT23" s="7"/>
      <c r="UOU23" s="7"/>
      <c r="UOV23" s="7"/>
      <c r="UOW23" s="7"/>
      <c r="UOX23" s="7"/>
      <c r="UOY23" s="7"/>
      <c r="UOZ23" s="7"/>
      <c r="UPA23" s="7"/>
      <c r="UPB23" s="7"/>
      <c r="UPC23" s="7"/>
      <c r="UPD23" s="7"/>
      <c r="UPE23" s="7"/>
      <c r="UPF23" s="7"/>
      <c r="UPG23" s="7"/>
      <c r="UPH23" s="7"/>
      <c r="UPI23" s="7"/>
      <c r="UPJ23" s="7"/>
      <c r="UPK23" s="7"/>
      <c r="UPL23" s="7"/>
      <c r="UPM23" s="7"/>
      <c r="UPN23" s="7"/>
      <c r="UPO23" s="7"/>
      <c r="UPP23" s="7"/>
      <c r="UPQ23" s="7"/>
      <c r="UPR23" s="7"/>
      <c r="UPS23" s="7"/>
      <c r="UPT23" s="7"/>
      <c r="UPU23" s="7"/>
      <c r="UPV23" s="7"/>
      <c r="UPW23" s="7"/>
      <c r="UPX23" s="7"/>
      <c r="UPY23" s="7"/>
      <c r="UPZ23" s="7"/>
      <c r="UQA23" s="7"/>
      <c r="UQB23" s="7"/>
      <c r="UQC23" s="7"/>
      <c r="UQD23" s="7"/>
      <c r="UQE23" s="7"/>
      <c r="UQF23" s="7"/>
      <c r="UQG23" s="7"/>
      <c r="UQH23" s="7"/>
      <c r="UQI23" s="7"/>
      <c r="UQJ23" s="7"/>
      <c r="UQK23" s="7"/>
      <c r="UQL23" s="7"/>
      <c r="UQM23" s="7"/>
      <c r="UQN23" s="7"/>
      <c r="UQO23" s="7"/>
      <c r="UQP23" s="7"/>
      <c r="UQQ23" s="7"/>
      <c r="UQR23" s="7"/>
      <c r="UQS23" s="7"/>
      <c r="UQT23" s="7"/>
      <c r="UQU23" s="7"/>
      <c r="UQV23" s="7"/>
      <c r="UQW23" s="7"/>
      <c r="UQX23" s="7"/>
      <c r="UQY23" s="7"/>
      <c r="UQZ23" s="7"/>
      <c r="URA23" s="7"/>
      <c r="URB23" s="7"/>
      <c r="URC23" s="7"/>
      <c r="URD23" s="7"/>
      <c r="URE23" s="7"/>
      <c r="URF23" s="7"/>
      <c r="URG23" s="7"/>
      <c r="URH23" s="7"/>
      <c r="URI23" s="7"/>
      <c r="URJ23" s="7"/>
      <c r="URK23" s="7"/>
      <c r="URL23" s="7"/>
      <c r="URM23" s="7"/>
      <c r="URN23" s="7"/>
      <c r="URO23" s="7"/>
      <c r="URP23" s="7"/>
      <c r="URQ23" s="7"/>
      <c r="URR23" s="7"/>
      <c r="URS23" s="7"/>
      <c r="URT23" s="7"/>
      <c r="URU23" s="7"/>
      <c r="URV23" s="7"/>
      <c r="URW23" s="7"/>
      <c r="URX23" s="7"/>
      <c r="URY23" s="7"/>
      <c r="URZ23" s="7"/>
      <c r="USA23" s="7"/>
      <c r="USB23" s="7"/>
      <c r="USC23" s="7"/>
      <c r="USD23" s="7"/>
      <c r="USE23" s="7"/>
      <c r="USF23" s="7"/>
      <c r="USG23" s="7"/>
      <c r="USH23" s="7"/>
      <c r="USI23" s="7"/>
      <c r="USJ23" s="7"/>
      <c r="USK23" s="7"/>
      <c r="USL23" s="7"/>
      <c r="USM23" s="7"/>
      <c r="USN23" s="7"/>
      <c r="USO23" s="7"/>
      <c r="USP23" s="7"/>
      <c r="USQ23" s="7"/>
      <c r="USR23" s="7"/>
      <c r="USS23" s="7"/>
      <c r="UST23" s="7"/>
      <c r="USU23" s="7"/>
      <c r="USV23" s="7"/>
      <c r="USW23" s="7"/>
      <c r="USX23" s="7"/>
      <c r="USY23" s="7"/>
      <c r="USZ23" s="7"/>
      <c r="UTA23" s="7"/>
      <c r="UTB23" s="7"/>
      <c r="UTC23" s="7"/>
      <c r="UTD23" s="7"/>
      <c r="UTE23" s="7"/>
      <c r="UTF23" s="7"/>
      <c r="UTG23" s="7"/>
      <c r="UTH23" s="7"/>
      <c r="UTI23" s="7"/>
      <c r="UTJ23" s="7"/>
      <c r="UTK23" s="7"/>
      <c r="UTL23" s="7"/>
      <c r="UTM23" s="7"/>
      <c r="UTN23" s="7"/>
      <c r="UTO23" s="7"/>
      <c r="UTP23" s="7"/>
      <c r="UTQ23" s="7"/>
      <c r="UTR23" s="7"/>
      <c r="UTS23" s="7"/>
      <c r="UTT23" s="7"/>
      <c r="UTU23" s="7"/>
      <c r="UTV23" s="7"/>
      <c r="UTW23" s="7"/>
      <c r="UTX23" s="7"/>
      <c r="UTY23" s="7"/>
      <c r="UTZ23" s="7"/>
      <c r="UUA23" s="7"/>
      <c r="UUB23" s="7"/>
      <c r="UUC23" s="7"/>
      <c r="UUD23" s="7"/>
      <c r="UUE23" s="7"/>
      <c r="UUF23" s="7"/>
      <c r="UUG23" s="7"/>
      <c r="UUH23" s="7"/>
      <c r="UUI23" s="7"/>
      <c r="UUJ23" s="7"/>
      <c r="UUK23" s="7"/>
      <c r="UUL23" s="7"/>
      <c r="UUM23" s="7"/>
      <c r="UUN23" s="7"/>
      <c r="UUO23" s="7"/>
      <c r="UUP23" s="7"/>
      <c r="UUQ23" s="7"/>
      <c r="UUR23" s="7"/>
      <c r="UUS23" s="7"/>
      <c r="UUT23" s="7"/>
      <c r="UUU23" s="7"/>
      <c r="UUV23" s="7"/>
      <c r="UUW23" s="7"/>
      <c r="UUX23" s="7"/>
      <c r="UUY23" s="7"/>
      <c r="UUZ23" s="7"/>
      <c r="UVA23" s="7"/>
      <c r="UVB23" s="7"/>
      <c r="UVC23" s="7"/>
      <c r="UVD23" s="7"/>
      <c r="UVE23" s="7"/>
      <c r="UVF23" s="7"/>
      <c r="UVG23" s="7"/>
      <c r="UVH23" s="7"/>
      <c r="UVI23" s="7"/>
      <c r="UVJ23" s="7"/>
      <c r="UVK23" s="7"/>
      <c r="UVL23" s="7"/>
      <c r="UVM23" s="7"/>
      <c r="UVN23" s="7"/>
      <c r="UVO23" s="7"/>
      <c r="UVP23" s="7"/>
      <c r="UVQ23" s="7"/>
      <c r="UVR23" s="7"/>
      <c r="UVS23" s="7"/>
      <c r="UVT23" s="7"/>
      <c r="UVU23" s="7"/>
      <c r="UVV23" s="7"/>
      <c r="UVW23" s="7"/>
      <c r="UVX23" s="7"/>
      <c r="UVY23" s="7"/>
      <c r="UVZ23" s="7"/>
      <c r="UWA23" s="7"/>
      <c r="UWB23" s="7"/>
      <c r="UWC23" s="7"/>
      <c r="UWD23" s="7"/>
      <c r="UWE23" s="7"/>
      <c r="UWF23" s="7"/>
      <c r="UWG23" s="7"/>
      <c r="UWH23" s="7"/>
      <c r="UWI23" s="7"/>
      <c r="UWJ23" s="7"/>
      <c r="UWK23" s="7"/>
      <c r="UWL23" s="7"/>
      <c r="UWM23" s="7"/>
      <c r="UWN23" s="7"/>
      <c r="UWO23" s="7"/>
      <c r="UWP23" s="7"/>
      <c r="UWQ23" s="7"/>
      <c r="UWR23" s="7"/>
      <c r="UWS23" s="7"/>
      <c r="UWT23" s="7"/>
      <c r="UWU23" s="7"/>
      <c r="UWV23" s="7"/>
      <c r="UWW23" s="7"/>
      <c r="UWX23" s="7"/>
      <c r="UWY23" s="7"/>
      <c r="UWZ23" s="7"/>
      <c r="UXA23" s="7"/>
      <c r="UXB23" s="7"/>
      <c r="UXC23" s="7"/>
      <c r="UXD23" s="7"/>
      <c r="UXE23" s="7"/>
      <c r="UXF23" s="7"/>
      <c r="UXG23" s="7"/>
      <c r="UXH23" s="7"/>
      <c r="UXI23" s="7"/>
      <c r="UXJ23" s="7"/>
      <c r="UXK23" s="7"/>
      <c r="UXL23" s="7"/>
      <c r="UXM23" s="7"/>
      <c r="UXN23" s="7"/>
      <c r="UXO23" s="7"/>
      <c r="UXP23" s="7"/>
      <c r="UXQ23" s="7"/>
      <c r="UXR23" s="7"/>
      <c r="UXS23" s="7"/>
      <c r="UXT23" s="7"/>
      <c r="UXU23" s="7"/>
      <c r="UXV23" s="7"/>
      <c r="UXW23" s="7"/>
      <c r="UXX23" s="7"/>
      <c r="UXY23" s="7"/>
      <c r="UXZ23" s="7"/>
      <c r="UYA23" s="7"/>
      <c r="UYB23" s="7"/>
      <c r="UYC23" s="7"/>
      <c r="UYD23" s="7"/>
      <c r="UYE23" s="7"/>
      <c r="UYF23" s="7"/>
      <c r="UYG23" s="7"/>
      <c r="UYH23" s="7"/>
      <c r="UYI23" s="7"/>
      <c r="UYJ23" s="7"/>
      <c r="UYK23" s="7"/>
      <c r="UYL23" s="7"/>
      <c r="UYM23" s="7"/>
      <c r="UYN23" s="7"/>
      <c r="UYO23" s="7"/>
      <c r="UYP23" s="7"/>
      <c r="UYQ23" s="7"/>
      <c r="UYR23" s="7"/>
      <c r="UYS23" s="7"/>
      <c r="UYT23" s="7"/>
      <c r="UYU23" s="7"/>
      <c r="UYV23" s="7"/>
      <c r="UYW23" s="7"/>
      <c r="UYX23" s="7"/>
      <c r="UYY23" s="7"/>
      <c r="UYZ23" s="7"/>
      <c r="UZA23" s="7"/>
      <c r="UZB23" s="7"/>
      <c r="UZC23" s="7"/>
      <c r="UZD23" s="7"/>
      <c r="UZE23" s="7"/>
      <c r="UZF23" s="7"/>
      <c r="UZG23" s="7"/>
      <c r="UZH23" s="7"/>
      <c r="UZI23" s="7"/>
      <c r="UZJ23" s="7"/>
      <c r="UZK23" s="7"/>
      <c r="UZL23" s="7"/>
      <c r="UZM23" s="7"/>
      <c r="UZN23" s="7"/>
      <c r="UZO23" s="7"/>
      <c r="UZP23" s="7"/>
      <c r="UZQ23" s="7"/>
      <c r="UZR23" s="7"/>
      <c r="UZS23" s="7"/>
      <c r="UZT23" s="7"/>
      <c r="UZU23" s="7"/>
      <c r="UZV23" s="7"/>
      <c r="UZW23" s="7"/>
      <c r="UZX23" s="7"/>
      <c r="UZY23" s="7"/>
      <c r="UZZ23" s="7"/>
      <c r="VAA23" s="7"/>
      <c r="VAB23" s="7"/>
      <c r="VAC23" s="7"/>
      <c r="VAD23" s="7"/>
      <c r="VAE23" s="7"/>
      <c r="VAF23" s="7"/>
      <c r="VAG23" s="7"/>
      <c r="VAH23" s="7"/>
      <c r="VAI23" s="7"/>
      <c r="VAJ23" s="7"/>
      <c r="VAK23" s="7"/>
      <c r="VAL23" s="7"/>
      <c r="VAM23" s="7"/>
      <c r="VAN23" s="7"/>
      <c r="VAO23" s="7"/>
      <c r="VAP23" s="7"/>
      <c r="VAQ23" s="7"/>
      <c r="VAR23" s="7"/>
      <c r="VAS23" s="7"/>
      <c r="VAT23" s="7"/>
      <c r="VAU23" s="7"/>
      <c r="VAV23" s="7"/>
      <c r="VAW23" s="7"/>
      <c r="VAX23" s="7"/>
      <c r="VAY23" s="7"/>
      <c r="VAZ23" s="7"/>
      <c r="VBA23" s="7"/>
      <c r="VBB23" s="7"/>
      <c r="VBC23" s="7"/>
      <c r="VBD23" s="7"/>
      <c r="VBE23" s="7"/>
      <c r="VBF23" s="7"/>
      <c r="VBG23" s="7"/>
      <c r="VBH23" s="7"/>
      <c r="VBI23" s="7"/>
      <c r="VBJ23" s="7"/>
      <c r="VBK23" s="7"/>
      <c r="VBL23" s="7"/>
      <c r="VBM23" s="7"/>
      <c r="VBN23" s="7"/>
      <c r="VBO23" s="7"/>
      <c r="VBP23" s="7"/>
      <c r="VBQ23" s="7"/>
      <c r="VBR23" s="7"/>
      <c r="VBS23" s="7"/>
      <c r="VBT23" s="7"/>
      <c r="VBU23" s="7"/>
      <c r="VBV23" s="7"/>
      <c r="VBW23" s="7"/>
      <c r="VBX23" s="7"/>
      <c r="VBY23" s="7"/>
      <c r="VBZ23" s="7"/>
      <c r="VCA23" s="7"/>
      <c r="VCB23" s="7"/>
      <c r="VCC23" s="7"/>
      <c r="VCD23" s="7"/>
      <c r="VCE23" s="7"/>
      <c r="VCF23" s="7"/>
      <c r="VCG23" s="7"/>
      <c r="VCH23" s="7"/>
      <c r="VCI23" s="7"/>
      <c r="VCJ23" s="7"/>
      <c r="VCK23" s="7"/>
      <c r="VCL23" s="7"/>
      <c r="VCM23" s="7"/>
      <c r="VCN23" s="7"/>
      <c r="VCO23" s="7"/>
      <c r="VCP23" s="7"/>
      <c r="VCQ23" s="7"/>
      <c r="VCR23" s="7"/>
      <c r="VCS23" s="7"/>
      <c r="VCT23" s="7"/>
      <c r="VCU23" s="7"/>
      <c r="VCV23" s="7"/>
      <c r="VCW23" s="7"/>
      <c r="VCX23" s="7"/>
      <c r="VCY23" s="7"/>
      <c r="VCZ23" s="7"/>
      <c r="VDA23" s="7"/>
      <c r="VDB23" s="7"/>
      <c r="VDC23" s="7"/>
      <c r="VDD23" s="7"/>
      <c r="VDE23" s="7"/>
      <c r="VDF23" s="7"/>
      <c r="VDG23" s="7"/>
      <c r="VDH23" s="7"/>
      <c r="VDI23" s="7"/>
      <c r="VDJ23" s="7"/>
      <c r="VDK23" s="7"/>
      <c r="VDL23" s="7"/>
      <c r="VDM23" s="7"/>
      <c r="VDN23" s="7"/>
      <c r="VDO23" s="7"/>
      <c r="VDP23" s="7"/>
      <c r="VDQ23" s="7"/>
      <c r="VDR23" s="7"/>
      <c r="VDS23" s="7"/>
      <c r="VDT23" s="7"/>
      <c r="VDU23" s="7"/>
      <c r="VDV23" s="7"/>
      <c r="VDW23" s="7"/>
      <c r="VDX23" s="7"/>
      <c r="VDY23" s="7"/>
      <c r="VDZ23" s="7"/>
      <c r="VEA23" s="7"/>
      <c r="VEB23" s="7"/>
      <c r="VEC23" s="7"/>
      <c r="VED23" s="7"/>
      <c r="VEE23" s="7"/>
      <c r="VEF23" s="7"/>
      <c r="VEG23" s="7"/>
      <c r="VEH23" s="7"/>
      <c r="VEI23" s="7"/>
      <c r="VEJ23" s="7"/>
      <c r="VEK23" s="7"/>
      <c r="VEL23" s="7"/>
      <c r="VEM23" s="7"/>
      <c r="VEN23" s="7"/>
      <c r="VEO23" s="7"/>
      <c r="VEP23" s="7"/>
      <c r="VEQ23" s="7"/>
      <c r="VER23" s="7"/>
      <c r="VES23" s="7"/>
      <c r="VET23" s="7"/>
      <c r="VEU23" s="7"/>
      <c r="VEV23" s="7"/>
      <c r="VEW23" s="7"/>
      <c r="VEX23" s="7"/>
      <c r="VEY23" s="7"/>
      <c r="VEZ23" s="7"/>
      <c r="VFA23" s="7"/>
      <c r="VFB23" s="7"/>
      <c r="VFC23" s="7"/>
      <c r="VFD23" s="7"/>
      <c r="VFE23" s="7"/>
      <c r="VFF23" s="7"/>
      <c r="VFG23" s="7"/>
      <c r="VFH23" s="7"/>
      <c r="VFI23" s="7"/>
      <c r="VFJ23" s="7"/>
      <c r="VFK23" s="7"/>
      <c r="VFL23" s="7"/>
      <c r="VFM23" s="7"/>
      <c r="VFN23" s="7"/>
      <c r="VFO23" s="7"/>
      <c r="VFP23" s="7"/>
      <c r="VFQ23" s="7"/>
      <c r="VFR23" s="7"/>
      <c r="VFS23" s="7"/>
      <c r="VFT23" s="7"/>
      <c r="VFU23" s="7"/>
      <c r="VFV23" s="7"/>
      <c r="VFW23" s="7"/>
      <c r="VFX23" s="7"/>
      <c r="VFY23" s="7"/>
      <c r="VFZ23" s="7"/>
      <c r="VGA23" s="7"/>
      <c r="VGB23" s="7"/>
      <c r="VGC23" s="7"/>
      <c r="VGD23" s="7"/>
      <c r="VGE23" s="7"/>
      <c r="VGF23" s="7"/>
      <c r="VGG23" s="7"/>
      <c r="VGH23" s="7"/>
      <c r="VGI23" s="7"/>
      <c r="VGJ23" s="7"/>
      <c r="VGK23" s="7"/>
      <c r="VGL23" s="7"/>
      <c r="VGM23" s="7"/>
      <c r="VGN23" s="7"/>
      <c r="VGO23" s="7"/>
      <c r="VGP23" s="7"/>
      <c r="VGQ23" s="7"/>
      <c r="VGR23" s="7"/>
      <c r="VGS23" s="7"/>
      <c r="VGT23" s="7"/>
      <c r="VGU23" s="7"/>
      <c r="VGV23" s="7"/>
      <c r="VGW23" s="7"/>
      <c r="VGX23" s="7"/>
      <c r="VGY23" s="7"/>
      <c r="VGZ23" s="7"/>
      <c r="VHA23" s="7"/>
      <c r="VHB23" s="7"/>
      <c r="VHC23" s="7"/>
      <c r="VHD23" s="7"/>
      <c r="VHE23" s="7"/>
      <c r="VHF23" s="7"/>
      <c r="VHG23" s="7"/>
      <c r="VHH23" s="7"/>
      <c r="VHI23" s="7"/>
      <c r="VHJ23" s="7"/>
      <c r="VHK23" s="7"/>
      <c r="VHL23" s="7"/>
      <c r="VHM23" s="7"/>
      <c r="VHN23" s="7"/>
      <c r="VHO23" s="7"/>
      <c r="VHP23" s="7"/>
      <c r="VHQ23" s="7"/>
      <c r="VHR23" s="7"/>
      <c r="VHS23" s="7"/>
      <c r="VHT23" s="7"/>
      <c r="VHU23" s="7"/>
      <c r="VHV23" s="7"/>
      <c r="VHW23" s="7"/>
      <c r="VHX23" s="7"/>
      <c r="VHY23" s="7"/>
      <c r="VHZ23" s="7"/>
      <c r="VIA23" s="7"/>
      <c r="VIB23" s="7"/>
      <c r="VIC23" s="7"/>
      <c r="VID23" s="7"/>
      <c r="VIE23" s="7"/>
      <c r="VIF23" s="7"/>
      <c r="VIG23" s="7"/>
      <c r="VIH23" s="7"/>
      <c r="VII23" s="7"/>
      <c r="VIJ23" s="7"/>
      <c r="VIK23" s="7"/>
      <c r="VIL23" s="7"/>
      <c r="VIM23" s="7"/>
      <c r="VIN23" s="7"/>
      <c r="VIO23" s="7"/>
      <c r="VIP23" s="7"/>
      <c r="VIQ23" s="7"/>
      <c r="VIR23" s="7"/>
      <c r="VIS23" s="7"/>
      <c r="VIT23" s="7"/>
      <c r="VIU23" s="7"/>
      <c r="VIV23" s="7"/>
      <c r="VIW23" s="7"/>
      <c r="VIX23" s="7"/>
      <c r="VIY23" s="7"/>
      <c r="VIZ23" s="7"/>
      <c r="VJA23" s="7"/>
      <c r="VJB23" s="7"/>
      <c r="VJC23" s="7"/>
      <c r="VJD23" s="7"/>
      <c r="VJE23" s="7"/>
      <c r="VJF23" s="7"/>
      <c r="VJG23" s="7"/>
      <c r="VJH23" s="7"/>
      <c r="VJI23" s="7"/>
      <c r="VJJ23" s="7"/>
      <c r="VJK23" s="7"/>
      <c r="VJL23" s="7"/>
      <c r="VJM23" s="7"/>
      <c r="VJN23" s="7"/>
      <c r="VJO23" s="7"/>
      <c r="VJP23" s="7"/>
      <c r="VJQ23" s="7"/>
      <c r="VJR23" s="7"/>
      <c r="VJS23" s="7"/>
      <c r="VJT23" s="7"/>
      <c r="VJU23" s="7"/>
      <c r="VJV23" s="7"/>
      <c r="VJW23" s="7"/>
      <c r="VJX23" s="7"/>
      <c r="VJY23" s="7"/>
      <c r="VJZ23" s="7"/>
      <c r="VKA23" s="7"/>
      <c r="VKB23" s="7"/>
      <c r="VKC23" s="7"/>
      <c r="VKD23" s="7"/>
      <c r="VKE23" s="7"/>
      <c r="VKF23" s="7"/>
      <c r="VKG23" s="7"/>
      <c r="VKH23" s="7"/>
      <c r="VKI23" s="7"/>
      <c r="VKJ23" s="7"/>
      <c r="VKK23" s="7"/>
      <c r="VKL23" s="7"/>
      <c r="VKM23" s="7"/>
      <c r="VKN23" s="7"/>
      <c r="VKO23" s="7"/>
      <c r="VKP23" s="7"/>
      <c r="VKQ23" s="7"/>
      <c r="VKR23" s="7"/>
      <c r="VKS23" s="7"/>
      <c r="VKT23" s="7"/>
      <c r="VKU23" s="7"/>
      <c r="VKV23" s="7"/>
      <c r="VKW23" s="7"/>
      <c r="VKX23" s="7"/>
      <c r="VKY23" s="7"/>
      <c r="VKZ23" s="7"/>
      <c r="VLA23" s="7"/>
      <c r="VLB23" s="7"/>
      <c r="VLC23" s="7"/>
      <c r="VLD23" s="7"/>
      <c r="VLE23" s="7"/>
      <c r="VLF23" s="7"/>
      <c r="VLG23" s="7"/>
      <c r="VLH23" s="7"/>
      <c r="VLI23" s="7"/>
      <c r="VLJ23" s="7"/>
      <c r="VLK23" s="7"/>
      <c r="VLL23" s="7"/>
      <c r="VLM23" s="7"/>
      <c r="VLN23" s="7"/>
      <c r="VLO23" s="7"/>
      <c r="VLP23" s="7"/>
      <c r="VLQ23" s="7"/>
      <c r="VLR23" s="7"/>
      <c r="VLS23" s="7"/>
      <c r="VLT23" s="7"/>
      <c r="VLU23" s="7"/>
      <c r="VLV23" s="7"/>
      <c r="VLW23" s="7"/>
      <c r="VLX23" s="7"/>
      <c r="VLY23" s="7"/>
      <c r="VLZ23" s="7"/>
      <c r="VMA23" s="7"/>
      <c r="VMB23" s="7"/>
      <c r="VMC23" s="7"/>
      <c r="VMD23" s="7"/>
      <c r="VME23" s="7"/>
      <c r="VMF23" s="7"/>
      <c r="VMG23" s="7"/>
      <c r="VMH23" s="7"/>
      <c r="VMI23" s="7"/>
      <c r="VMJ23" s="7"/>
      <c r="VMK23" s="7"/>
      <c r="VML23" s="7"/>
      <c r="VMM23" s="7"/>
      <c r="VMN23" s="7"/>
      <c r="VMO23" s="7"/>
      <c r="VMP23" s="7"/>
      <c r="VMQ23" s="7"/>
      <c r="VMR23" s="7"/>
      <c r="VMS23" s="7"/>
      <c r="VMT23" s="7"/>
      <c r="VMU23" s="7"/>
      <c r="VMV23" s="7"/>
      <c r="VMW23" s="7"/>
      <c r="VMX23" s="7"/>
      <c r="VMY23" s="7"/>
      <c r="VMZ23" s="7"/>
      <c r="VNA23" s="7"/>
      <c r="VNB23" s="7"/>
      <c r="VNC23" s="7"/>
      <c r="VND23" s="7"/>
      <c r="VNE23" s="7"/>
      <c r="VNF23" s="7"/>
      <c r="VNG23" s="7"/>
      <c r="VNH23" s="7"/>
      <c r="VNI23" s="7"/>
      <c r="VNJ23" s="7"/>
      <c r="VNK23" s="7"/>
      <c r="VNL23" s="7"/>
      <c r="VNM23" s="7"/>
      <c r="VNN23" s="7"/>
      <c r="VNO23" s="7"/>
      <c r="VNP23" s="7"/>
      <c r="VNQ23" s="7"/>
      <c r="VNR23" s="7"/>
      <c r="VNS23" s="7"/>
      <c r="VNT23" s="7"/>
      <c r="VNU23" s="7"/>
      <c r="VNV23" s="7"/>
      <c r="VNW23" s="7"/>
      <c r="VNX23" s="7"/>
      <c r="VNY23" s="7"/>
      <c r="VNZ23" s="7"/>
      <c r="VOA23" s="7"/>
      <c r="VOB23" s="7"/>
      <c r="VOC23" s="7"/>
      <c r="VOD23" s="7"/>
      <c r="VOE23" s="7"/>
      <c r="VOF23" s="7"/>
      <c r="VOG23" s="7"/>
      <c r="VOH23" s="7"/>
      <c r="VOI23" s="7"/>
      <c r="VOJ23" s="7"/>
      <c r="VOK23" s="7"/>
      <c r="VOL23" s="7"/>
      <c r="VOM23" s="7"/>
      <c r="VON23" s="7"/>
      <c r="VOO23" s="7"/>
      <c r="VOP23" s="7"/>
      <c r="VOQ23" s="7"/>
      <c r="VOR23" s="7"/>
      <c r="VOS23" s="7"/>
      <c r="VOT23" s="7"/>
      <c r="VOU23" s="7"/>
      <c r="VOV23" s="7"/>
      <c r="VOW23" s="7"/>
      <c r="VOX23" s="7"/>
      <c r="VOY23" s="7"/>
      <c r="VOZ23" s="7"/>
      <c r="VPA23" s="7"/>
      <c r="VPB23" s="7"/>
      <c r="VPC23" s="7"/>
      <c r="VPD23" s="7"/>
      <c r="VPE23" s="7"/>
      <c r="VPF23" s="7"/>
      <c r="VPG23" s="7"/>
      <c r="VPH23" s="7"/>
      <c r="VPI23" s="7"/>
      <c r="VPJ23" s="7"/>
      <c r="VPK23" s="7"/>
      <c r="VPL23" s="7"/>
      <c r="VPM23" s="7"/>
      <c r="VPN23" s="7"/>
      <c r="VPO23" s="7"/>
      <c r="VPP23" s="7"/>
      <c r="VPQ23" s="7"/>
      <c r="VPR23" s="7"/>
      <c r="VPS23" s="7"/>
      <c r="VPT23" s="7"/>
      <c r="VPU23" s="7"/>
      <c r="VPV23" s="7"/>
      <c r="VPW23" s="7"/>
      <c r="VPX23" s="7"/>
      <c r="VPY23" s="7"/>
      <c r="VPZ23" s="7"/>
      <c r="VQA23" s="7"/>
      <c r="VQB23" s="7"/>
      <c r="VQC23" s="7"/>
      <c r="VQD23" s="7"/>
      <c r="VQE23" s="7"/>
      <c r="VQF23" s="7"/>
      <c r="VQG23" s="7"/>
      <c r="VQH23" s="7"/>
      <c r="VQI23" s="7"/>
      <c r="VQJ23" s="7"/>
      <c r="VQK23" s="7"/>
      <c r="VQL23" s="7"/>
      <c r="VQM23" s="7"/>
      <c r="VQN23" s="7"/>
      <c r="VQO23" s="7"/>
      <c r="VQP23" s="7"/>
      <c r="VQQ23" s="7"/>
      <c r="VQR23" s="7"/>
      <c r="VQS23" s="7"/>
      <c r="VQT23" s="7"/>
      <c r="VQU23" s="7"/>
      <c r="VQV23" s="7"/>
      <c r="VQW23" s="7"/>
      <c r="VQX23" s="7"/>
      <c r="VQY23" s="7"/>
      <c r="VQZ23" s="7"/>
      <c r="VRA23" s="7"/>
      <c r="VRB23" s="7"/>
      <c r="VRC23" s="7"/>
      <c r="VRD23" s="7"/>
      <c r="VRE23" s="7"/>
      <c r="VRF23" s="7"/>
      <c r="VRG23" s="7"/>
      <c r="VRH23" s="7"/>
      <c r="VRI23" s="7"/>
      <c r="VRJ23" s="7"/>
      <c r="VRK23" s="7"/>
      <c r="VRL23" s="7"/>
      <c r="VRM23" s="7"/>
      <c r="VRN23" s="7"/>
      <c r="VRO23" s="7"/>
      <c r="VRP23" s="7"/>
      <c r="VRQ23" s="7"/>
      <c r="VRR23" s="7"/>
      <c r="VRS23" s="7"/>
      <c r="VRT23" s="7"/>
      <c r="VRU23" s="7"/>
      <c r="VRV23" s="7"/>
      <c r="VRW23" s="7"/>
      <c r="VRX23" s="7"/>
      <c r="VRY23" s="7"/>
      <c r="VRZ23" s="7"/>
      <c r="VSA23" s="7"/>
      <c r="VSB23" s="7"/>
      <c r="VSC23" s="7"/>
      <c r="VSD23" s="7"/>
      <c r="VSE23" s="7"/>
      <c r="VSF23" s="7"/>
      <c r="VSG23" s="7"/>
      <c r="VSH23" s="7"/>
      <c r="VSI23" s="7"/>
      <c r="VSJ23" s="7"/>
      <c r="VSK23" s="7"/>
      <c r="VSL23" s="7"/>
      <c r="VSM23" s="7"/>
      <c r="VSN23" s="7"/>
      <c r="VSO23" s="7"/>
      <c r="VSP23" s="7"/>
      <c r="VSQ23" s="7"/>
      <c r="VSR23" s="7"/>
      <c r="VSS23" s="7"/>
      <c r="VST23" s="7"/>
      <c r="VSU23" s="7"/>
      <c r="VSV23" s="7"/>
      <c r="VSW23" s="7"/>
      <c r="VSX23" s="7"/>
      <c r="VSY23" s="7"/>
      <c r="VSZ23" s="7"/>
      <c r="VTA23" s="7"/>
      <c r="VTB23" s="7"/>
      <c r="VTC23" s="7"/>
      <c r="VTD23" s="7"/>
      <c r="VTE23" s="7"/>
      <c r="VTF23" s="7"/>
      <c r="VTG23" s="7"/>
      <c r="VTH23" s="7"/>
      <c r="VTI23" s="7"/>
      <c r="VTJ23" s="7"/>
      <c r="VTK23" s="7"/>
      <c r="VTL23" s="7"/>
      <c r="VTM23" s="7"/>
      <c r="VTN23" s="7"/>
      <c r="VTO23" s="7"/>
      <c r="VTP23" s="7"/>
      <c r="VTQ23" s="7"/>
      <c r="VTR23" s="7"/>
      <c r="VTS23" s="7"/>
      <c r="VTT23" s="7"/>
      <c r="VTU23" s="7"/>
      <c r="VTV23" s="7"/>
      <c r="VTW23" s="7"/>
      <c r="VTX23" s="7"/>
      <c r="VTY23" s="7"/>
      <c r="VTZ23" s="7"/>
      <c r="VUA23" s="7"/>
      <c r="VUB23" s="7"/>
      <c r="VUC23" s="7"/>
      <c r="VUD23" s="7"/>
      <c r="VUE23" s="7"/>
      <c r="VUF23" s="7"/>
      <c r="VUG23" s="7"/>
      <c r="VUH23" s="7"/>
      <c r="VUI23" s="7"/>
      <c r="VUJ23" s="7"/>
      <c r="VUK23" s="7"/>
      <c r="VUL23" s="7"/>
      <c r="VUM23" s="7"/>
      <c r="VUN23" s="7"/>
      <c r="VUO23" s="7"/>
      <c r="VUP23" s="7"/>
      <c r="VUQ23" s="7"/>
      <c r="VUR23" s="7"/>
      <c r="VUS23" s="7"/>
      <c r="VUT23" s="7"/>
      <c r="VUU23" s="7"/>
      <c r="VUV23" s="7"/>
      <c r="VUW23" s="7"/>
      <c r="VUX23" s="7"/>
      <c r="VUY23" s="7"/>
      <c r="VUZ23" s="7"/>
      <c r="VVA23" s="7"/>
      <c r="VVB23" s="7"/>
      <c r="VVC23" s="7"/>
      <c r="VVD23" s="7"/>
      <c r="VVE23" s="7"/>
      <c r="VVF23" s="7"/>
      <c r="VVG23" s="7"/>
      <c r="VVH23" s="7"/>
      <c r="VVI23" s="7"/>
      <c r="VVJ23" s="7"/>
      <c r="VVK23" s="7"/>
      <c r="VVL23" s="7"/>
      <c r="VVM23" s="7"/>
      <c r="VVN23" s="7"/>
      <c r="VVO23" s="7"/>
      <c r="VVP23" s="7"/>
      <c r="VVQ23" s="7"/>
      <c r="VVR23" s="7"/>
      <c r="VVS23" s="7"/>
      <c r="VVT23" s="7"/>
      <c r="VVU23" s="7"/>
      <c r="VVV23" s="7"/>
      <c r="VVW23" s="7"/>
      <c r="VVX23" s="7"/>
      <c r="VVY23" s="7"/>
      <c r="VVZ23" s="7"/>
      <c r="VWA23" s="7"/>
      <c r="VWB23" s="7"/>
      <c r="VWC23" s="7"/>
      <c r="VWD23" s="7"/>
      <c r="VWE23" s="7"/>
      <c r="VWF23" s="7"/>
      <c r="VWG23" s="7"/>
      <c r="VWH23" s="7"/>
      <c r="VWI23" s="7"/>
      <c r="VWJ23" s="7"/>
      <c r="VWK23" s="7"/>
      <c r="VWL23" s="7"/>
      <c r="VWM23" s="7"/>
      <c r="VWN23" s="7"/>
      <c r="VWO23" s="7"/>
      <c r="VWP23" s="7"/>
      <c r="VWQ23" s="7"/>
      <c r="VWR23" s="7"/>
      <c r="VWS23" s="7"/>
      <c r="VWT23" s="7"/>
      <c r="VWU23" s="7"/>
      <c r="VWV23" s="7"/>
      <c r="VWW23" s="7"/>
      <c r="VWX23" s="7"/>
      <c r="VWY23" s="7"/>
      <c r="VWZ23" s="7"/>
      <c r="VXA23" s="7"/>
      <c r="VXB23" s="7"/>
      <c r="VXC23" s="7"/>
      <c r="VXD23" s="7"/>
      <c r="VXE23" s="7"/>
      <c r="VXF23" s="7"/>
      <c r="VXG23" s="7"/>
      <c r="VXH23" s="7"/>
      <c r="VXI23" s="7"/>
      <c r="VXJ23" s="7"/>
      <c r="VXK23" s="7"/>
      <c r="VXL23" s="7"/>
      <c r="VXM23" s="7"/>
      <c r="VXN23" s="7"/>
      <c r="VXO23" s="7"/>
      <c r="VXP23" s="7"/>
      <c r="VXQ23" s="7"/>
      <c r="VXR23" s="7"/>
      <c r="VXS23" s="7"/>
      <c r="VXT23" s="7"/>
      <c r="VXU23" s="7"/>
      <c r="VXV23" s="7"/>
      <c r="VXW23" s="7"/>
      <c r="VXX23" s="7"/>
      <c r="VXY23" s="7"/>
      <c r="VXZ23" s="7"/>
      <c r="VYA23" s="7"/>
      <c r="VYB23" s="7"/>
      <c r="VYC23" s="7"/>
      <c r="VYD23" s="7"/>
      <c r="VYE23" s="7"/>
      <c r="VYF23" s="7"/>
      <c r="VYG23" s="7"/>
      <c r="VYH23" s="7"/>
      <c r="VYI23" s="7"/>
      <c r="VYJ23" s="7"/>
      <c r="VYK23" s="7"/>
      <c r="VYL23" s="7"/>
      <c r="VYM23" s="7"/>
      <c r="VYN23" s="7"/>
      <c r="VYO23" s="7"/>
      <c r="VYP23" s="7"/>
      <c r="VYQ23" s="7"/>
      <c r="VYR23" s="7"/>
      <c r="VYS23" s="7"/>
      <c r="VYT23" s="7"/>
      <c r="VYU23" s="7"/>
      <c r="VYV23" s="7"/>
      <c r="VYW23" s="7"/>
      <c r="VYX23" s="7"/>
      <c r="VYY23" s="7"/>
      <c r="VYZ23" s="7"/>
      <c r="VZA23" s="7"/>
      <c r="VZB23" s="7"/>
      <c r="VZC23" s="7"/>
      <c r="VZD23" s="7"/>
      <c r="VZE23" s="7"/>
      <c r="VZF23" s="7"/>
      <c r="VZG23" s="7"/>
      <c r="VZH23" s="7"/>
      <c r="VZI23" s="7"/>
      <c r="VZJ23" s="7"/>
      <c r="VZK23" s="7"/>
      <c r="VZL23" s="7"/>
      <c r="VZM23" s="7"/>
      <c r="VZN23" s="7"/>
      <c r="VZO23" s="7"/>
      <c r="VZP23" s="7"/>
      <c r="VZQ23" s="7"/>
      <c r="VZR23" s="7"/>
      <c r="VZS23" s="7"/>
      <c r="VZT23" s="7"/>
      <c r="VZU23" s="7"/>
      <c r="VZV23" s="7"/>
      <c r="VZW23" s="7"/>
      <c r="VZX23" s="7"/>
      <c r="VZY23" s="7"/>
      <c r="VZZ23" s="7"/>
      <c r="WAA23" s="7"/>
      <c r="WAB23" s="7"/>
      <c r="WAC23" s="7"/>
      <c r="WAD23" s="7"/>
      <c r="WAE23" s="7"/>
      <c r="WAF23" s="7"/>
      <c r="WAG23" s="7"/>
      <c r="WAH23" s="7"/>
      <c r="WAI23" s="7"/>
      <c r="WAJ23" s="7"/>
      <c r="WAK23" s="7"/>
      <c r="WAL23" s="7"/>
      <c r="WAM23" s="7"/>
      <c r="WAN23" s="7"/>
      <c r="WAO23" s="7"/>
      <c r="WAP23" s="7"/>
      <c r="WAQ23" s="7"/>
      <c r="WAR23" s="7"/>
      <c r="WAS23" s="7"/>
      <c r="WAT23" s="7"/>
      <c r="WAU23" s="7"/>
      <c r="WAV23" s="7"/>
      <c r="WAW23" s="7"/>
      <c r="WAX23" s="7"/>
      <c r="WAY23" s="7"/>
      <c r="WAZ23" s="7"/>
      <c r="WBA23" s="7"/>
      <c r="WBB23" s="7"/>
      <c r="WBC23" s="7"/>
      <c r="WBD23" s="7"/>
      <c r="WBE23" s="7"/>
      <c r="WBF23" s="7"/>
      <c r="WBG23" s="7"/>
      <c r="WBH23" s="7"/>
      <c r="WBI23" s="7"/>
      <c r="WBJ23" s="7"/>
      <c r="WBK23" s="7"/>
      <c r="WBL23" s="7"/>
      <c r="WBM23" s="7"/>
      <c r="WBN23" s="7"/>
      <c r="WBO23" s="7"/>
      <c r="WBP23" s="7"/>
      <c r="WBQ23" s="7"/>
      <c r="WBR23" s="7"/>
      <c r="WBS23" s="7"/>
      <c r="WBT23" s="7"/>
      <c r="WBU23" s="7"/>
      <c r="WBV23" s="7"/>
      <c r="WBW23" s="7"/>
      <c r="WBX23" s="7"/>
      <c r="WBY23" s="7"/>
      <c r="WBZ23" s="7"/>
      <c r="WCA23" s="7"/>
      <c r="WCB23" s="7"/>
      <c r="WCC23" s="7"/>
      <c r="WCD23" s="7"/>
      <c r="WCE23" s="7"/>
      <c r="WCF23" s="7"/>
      <c r="WCG23" s="7"/>
      <c r="WCH23" s="7"/>
      <c r="WCI23" s="7"/>
      <c r="WCJ23" s="7"/>
      <c r="WCK23" s="7"/>
      <c r="WCL23" s="7"/>
      <c r="WCM23" s="7"/>
      <c r="WCN23" s="7"/>
      <c r="WCO23" s="7"/>
      <c r="WCP23" s="7"/>
      <c r="WCQ23" s="7"/>
      <c r="WCR23" s="7"/>
      <c r="WCS23" s="7"/>
      <c r="WCT23" s="7"/>
      <c r="WCU23" s="7"/>
      <c r="WCV23" s="7"/>
      <c r="WCW23" s="7"/>
      <c r="WCX23" s="7"/>
      <c r="WCY23" s="7"/>
      <c r="WCZ23" s="7"/>
      <c r="WDA23" s="7"/>
      <c r="WDB23" s="7"/>
      <c r="WDC23" s="7"/>
      <c r="WDD23" s="7"/>
      <c r="WDE23" s="7"/>
      <c r="WDF23" s="7"/>
      <c r="WDG23" s="7"/>
      <c r="WDH23" s="7"/>
      <c r="WDI23" s="7"/>
      <c r="WDJ23" s="7"/>
      <c r="WDK23" s="7"/>
      <c r="WDL23" s="7"/>
      <c r="WDM23" s="7"/>
      <c r="WDN23" s="7"/>
      <c r="WDO23" s="7"/>
      <c r="WDP23" s="7"/>
      <c r="WDQ23" s="7"/>
      <c r="WDR23" s="7"/>
      <c r="WDS23" s="7"/>
      <c r="WDT23" s="7"/>
      <c r="WDU23" s="7"/>
      <c r="WDV23" s="7"/>
      <c r="WDW23" s="7"/>
      <c r="WDX23" s="7"/>
      <c r="WDY23" s="7"/>
      <c r="WDZ23" s="7"/>
      <c r="WEA23" s="7"/>
      <c r="WEB23" s="7"/>
      <c r="WEC23" s="7"/>
      <c r="WED23" s="7"/>
      <c r="WEE23" s="7"/>
      <c r="WEF23" s="7"/>
      <c r="WEG23" s="7"/>
      <c r="WEH23" s="7"/>
      <c r="WEI23" s="7"/>
      <c r="WEJ23" s="7"/>
      <c r="WEK23" s="7"/>
      <c r="WEL23" s="7"/>
      <c r="WEM23" s="7"/>
      <c r="WEN23" s="7"/>
      <c r="WEO23" s="7"/>
      <c r="WEP23" s="7"/>
      <c r="WEQ23" s="7"/>
      <c r="WER23" s="7"/>
      <c r="WES23" s="7"/>
      <c r="WET23" s="7"/>
      <c r="WEU23" s="7"/>
      <c r="WEV23" s="7"/>
      <c r="WEW23" s="7"/>
      <c r="WEX23" s="7"/>
      <c r="WEY23" s="7"/>
      <c r="WEZ23" s="7"/>
      <c r="WFA23" s="7"/>
      <c r="WFB23" s="7"/>
      <c r="WFC23" s="7"/>
      <c r="WFD23" s="7"/>
      <c r="WFE23" s="7"/>
      <c r="WFF23" s="7"/>
      <c r="WFG23" s="7"/>
      <c r="WFH23" s="7"/>
      <c r="WFI23" s="7"/>
      <c r="WFJ23" s="7"/>
      <c r="WFK23" s="7"/>
      <c r="WFL23" s="7"/>
      <c r="WFM23" s="7"/>
      <c r="WFN23" s="7"/>
      <c r="WFO23" s="7"/>
      <c r="WFP23" s="7"/>
      <c r="WFQ23" s="7"/>
      <c r="WFR23" s="7"/>
      <c r="WFS23" s="7"/>
      <c r="WFT23" s="7"/>
      <c r="WFU23" s="7"/>
      <c r="WFV23" s="7"/>
      <c r="WFW23" s="7"/>
      <c r="WFX23" s="7"/>
      <c r="WFY23" s="7"/>
      <c r="WFZ23" s="7"/>
      <c r="WGA23" s="7"/>
      <c r="WGB23" s="7"/>
      <c r="WGC23" s="7"/>
      <c r="WGD23" s="7"/>
      <c r="WGE23" s="7"/>
      <c r="WGF23" s="7"/>
      <c r="WGG23" s="7"/>
      <c r="WGH23" s="7"/>
      <c r="WGI23" s="7"/>
      <c r="WGJ23" s="7"/>
      <c r="WGK23" s="7"/>
      <c r="WGL23" s="7"/>
      <c r="WGM23" s="7"/>
      <c r="WGN23" s="7"/>
      <c r="WGO23" s="7"/>
      <c r="WGP23" s="7"/>
      <c r="WGQ23" s="7"/>
      <c r="WGR23" s="7"/>
      <c r="WGS23" s="7"/>
      <c r="WGT23" s="7"/>
      <c r="WGU23" s="7"/>
      <c r="WGV23" s="7"/>
      <c r="WGW23" s="7"/>
      <c r="WGX23" s="7"/>
      <c r="WGY23" s="7"/>
      <c r="WGZ23" s="7"/>
      <c r="WHA23" s="7"/>
      <c r="WHB23" s="7"/>
      <c r="WHC23" s="7"/>
      <c r="WHD23" s="7"/>
      <c r="WHE23" s="7"/>
      <c r="WHF23" s="7"/>
      <c r="WHG23" s="7"/>
      <c r="WHH23" s="7"/>
      <c r="WHI23" s="7"/>
      <c r="WHJ23" s="7"/>
      <c r="WHK23" s="7"/>
      <c r="WHL23" s="7"/>
      <c r="WHM23" s="7"/>
      <c r="WHN23" s="7"/>
      <c r="WHO23" s="7"/>
      <c r="WHP23" s="7"/>
      <c r="WHQ23" s="7"/>
      <c r="WHR23" s="7"/>
      <c r="WHS23" s="7"/>
      <c r="WHT23" s="7"/>
      <c r="WHU23" s="7"/>
      <c r="WHV23" s="7"/>
      <c r="WHW23" s="7"/>
      <c r="WHX23" s="7"/>
      <c r="WHY23" s="7"/>
      <c r="WHZ23" s="7"/>
      <c r="WIA23" s="7"/>
      <c r="WIB23" s="7"/>
      <c r="WIC23" s="7"/>
      <c r="WID23" s="7"/>
      <c r="WIE23" s="7"/>
      <c r="WIF23" s="7"/>
      <c r="WIG23" s="7"/>
      <c r="WIH23" s="7"/>
      <c r="WII23" s="7"/>
      <c r="WIJ23" s="7"/>
      <c r="WIK23" s="7"/>
      <c r="WIL23" s="7"/>
      <c r="WIM23" s="7"/>
      <c r="WIN23" s="7"/>
      <c r="WIO23" s="7"/>
      <c r="WIP23" s="7"/>
      <c r="WIQ23" s="7"/>
      <c r="WIR23" s="7"/>
      <c r="WIS23" s="7"/>
      <c r="WIT23" s="7"/>
      <c r="WIU23" s="7"/>
      <c r="WIV23" s="7"/>
      <c r="WIW23" s="7"/>
      <c r="WIX23" s="7"/>
      <c r="WIY23" s="7"/>
      <c r="WIZ23" s="7"/>
      <c r="WJA23" s="7"/>
      <c r="WJB23" s="7"/>
      <c r="WJC23" s="7"/>
      <c r="WJD23" s="7"/>
      <c r="WJE23" s="7"/>
      <c r="WJF23" s="7"/>
      <c r="WJG23" s="7"/>
      <c r="WJH23" s="7"/>
      <c r="WJI23" s="7"/>
      <c r="WJJ23" s="7"/>
      <c r="WJK23" s="7"/>
      <c r="WJL23" s="7"/>
      <c r="WJM23" s="7"/>
      <c r="WJN23" s="7"/>
      <c r="WJO23" s="7"/>
      <c r="WJP23" s="7"/>
      <c r="WJQ23" s="7"/>
      <c r="WJR23" s="7"/>
      <c r="WJS23" s="7"/>
      <c r="WJT23" s="7"/>
      <c r="WJU23" s="7"/>
      <c r="WJV23" s="7"/>
      <c r="WJW23" s="7"/>
      <c r="WJX23" s="7"/>
      <c r="WJY23" s="7"/>
      <c r="WJZ23" s="7"/>
      <c r="WKA23" s="7"/>
      <c r="WKB23" s="7"/>
      <c r="WKC23" s="7"/>
      <c r="WKD23" s="7"/>
      <c r="WKE23" s="7"/>
      <c r="WKF23" s="7"/>
      <c r="WKG23" s="7"/>
      <c r="WKH23" s="7"/>
      <c r="WKI23" s="7"/>
      <c r="WKJ23" s="7"/>
      <c r="WKK23" s="7"/>
      <c r="WKL23" s="7"/>
      <c r="WKM23" s="7"/>
      <c r="WKN23" s="7"/>
      <c r="WKO23" s="7"/>
      <c r="WKP23" s="7"/>
      <c r="WKQ23" s="7"/>
      <c r="WKR23" s="7"/>
      <c r="WKS23" s="7"/>
      <c r="WKT23" s="7"/>
      <c r="WKU23" s="7"/>
      <c r="WKV23" s="7"/>
      <c r="WKW23" s="7"/>
      <c r="WKX23" s="7"/>
      <c r="WKY23" s="7"/>
      <c r="WKZ23" s="7"/>
      <c r="WLA23" s="7"/>
      <c r="WLB23" s="7"/>
      <c r="WLC23" s="7"/>
      <c r="WLD23" s="7"/>
      <c r="WLE23" s="7"/>
      <c r="WLF23" s="7"/>
      <c r="WLG23" s="7"/>
      <c r="WLH23" s="7"/>
      <c r="WLI23" s="7"/>
      <c r="WLJ23" s="7"/>
      <c r="WLK23" s="7"/>
      <c r="WLL23" s="7"/>
      <c r="WLM23" s="7"/>
      <c r="WLN23" s="7"/>
      <c r="WLO23" s="7"/>
      <c r="WLP23" s="7"/>
      <c r="WLQ23" s="7"/>
      <c r="WLR23" s="7"/>
      <c r="WLS23" s="7"/>
      <c r="WLT23" s="7"/>
      <c r="WLU23" s="7"/>
      <c r="WLV23" s="7"/>
      <c r="WLW23" s="7"/>
      <c r="WLX23" s="7"/>
      <c r="WLY23" s="7"/>
      <c r="WLZ23" s="7"/>
      <c r="WMA23" s="7"/>
      <c r="WMB23" s="7"/>
      <c r="WMC23" s="7"/>
      <c r="WMD23" s="7"/>
      <c r="WME23" s="7"/>
      <c r="WMF23" s="7"/>
      <c r="WMG23" s="7"/>
      <c r="WMH23" s="7"/>
      <c r="WMI23" s="7"/>
      <c r="WMJ23" s="7"/>
      <c r="WMK23" s="7"/>
      <c r="WML23" s="7"/>
      <c r="WMM23" s="7"/>
      <c r="WMN23" s="7"/>
      <c r="WMO23" s="7"/>
      <c r="WMP23" s="7"/>
      <c r="WMQ23" s="7"/>
      <c r="WMR23" s="7"/>
      <c r="WMS23" s="7"/>
      <c r="WMT23" s="7"/>
      <c r="WMU23" s="7"/>
      <c r="WMV23" s="7"/>
      <c r="WMW23" s="7"/>
      <c r="WMX23" s="7"/>
      <c r="WMY23" s="7"/>
      <c r="WMZ23" s="7"/>
      <c r="WNA23" s="7"/>
      <c r="WNB23" s="7"/>
      <c r="WNC23" s="7"/>
      <c r="WND23" s="7"/>
      <c r="WNE23" s="7"/>
      <c r="WNF23" s="7"/>
      <c r="WNG23" s="7"/>
      <c r="WNH23" s="7"/>
      <c r="WNI23" s="7"/>
      <c r="WNJ23" s="7"/>
      <c r="WNK23" s="7"/>
      <c r="WNL23" s="7"/>
      <c r="WNM23" s="7"/>
      <c r="WNN23" s="7"/>
      <c r="WNO23" s="7"/>
      <c r="WNP23" s="7"/>
      <c r="WNQ23" s="7"/>
      <c r="WNR23" s="7"/>
      <c r="WNS23" s="7"/>
      <c r="WNT23" s="7"/>
      <c r="WNU23" s="7"/>
      <c r="WNV23" s="7"/>
      <c r="WNW23" s="7"/>
      <c r="WNX23" s="7"/>
      <c r="WNY23" s="7"/>
      <c r="WNZ23" s="7"/>
      <c r="WOA23" s="7"/>
      <c r="WOB23" s="7"/>
      <c r="WOC23" s="7"/>
      <c r="WOD23" s="7"/>
      <c r="WOE23" s="7"/>
      <c r="WOF23" s="7"/>
      <c r="WOG23" s="7"/>
      <c r="WOH23" s="7"/>
      <c r="WOI23" s="7"/>
      <c r="WOJ23" s="7"/>
      <c r="WOK23" s="7"/>
      <c r="WOL23" s="7"/>
      <c r="WOM23" s="7"/>
      <c r="WON23" s="7"/>
      <c r="WOO23" s="7"/>
      <c r="WOP23" s="7"/>
      <c r="WOQ23" s="7"/>
      <c r="WOR23" s="7"/>
      <c r="WOS23" s="7"/>
      <c r="WOT23" s="7"/>
      <c r="WOU23" s="7"/>
      <c r="WOV23" s="7"/>
      <c r="WOW23" s="7"/>
      <c r="WOX23" s="7"/>
      <c r="WOY23" s="7"/>
      <c r="WOZ23" s="7"/>
      <c r="WPA23" s="7"/>
      <c r="WPB23" s="7"/>
      <c r="WPC23" s="7"/>
      <c r="WPD23" s="7"/>
      <c r="WPE23" s="7"/>
      <c r="WPF23" s="7"/>
      <c r="WPG23" s="7"/>
      <c r="WPH23" s="7"/>
      <c r="WPI23" s="7"/>
      <c r="WPJ23" s="7"/>
      <c r="WPK23" s="7"/>
      <c r="WPL23" s="7"/>
      <c r="WPM23" s="7"/>
      <c r="WPN23" s="7"/>
      <c r="WPO23" s="7"/>
      <c r="WPP23" s="7"/>
      <c r="WPQ23" s="7"/>
      <c r="WPR23" s="7"/>
      <c r="WPS23" s="7"/>
      <c r="WPT23" s="7"/>
      <c r="WPU23" s="7"/>
      <c r="WPV23" s="7"/>
      <c r="WPW23" s="7"/>
      <c r="WPX23" s="7"/>
      <c r="WPY23" s="7"/>
      <c r="WPZ23" s="7"/>
      <c r="WQA23" s="7"/>
      <c r="WQB23" s="7"/>
      <c r="WQC23" s="7"/>
      <c r="WQD23" s="7"/>
      <c r="WQE23" s="7"/>
      <c r="WQF23" s="7"/>
      <c r="WQG23" s="7"/>
      <c r="WQH23" s="7"/>
      <c r="WQI23" s="7"/>
      <c r="WQJ23" s="7"/>
      <c r="WQK23" s="7"/>
      <c r="WQL23" s="7"/>
      <c r="WQM23" s="7"/>
      <c r="WQN23" s="7"/>
      <c r="WQO23" s="7"/>
      <c r="WQP23" s="7"/>
      <c r="WQQ23" s="7"/>
      <c r="WQR23" s="7"/>
      <c r="WQS23" s="7"/>
      <c r="WQT23" s="7"/>
      <c r="WQU23" s="7"/>
      <c r="WQV23" s="7"/>
      <c r="WQW23" s="7"/>
      <c r="WQX23" s="7"/>
      <c r="WQY23" s="7"/>
      <c r="WQZ23" s="7"/>
      <c r="WRA23" s="7"/>
      <c r="WRB23" s="7"/>
      <c r="WRC23" s="7"/>
      <c r="WRD23" s="7"/>
      <c r="WRE23" s="7"/>
      <c r="WRF23" s="7"/>
      <c r="WRG23" s="7"/>
      <c r="WRH23" s="7"/>
      <c r="WRI23" s="7"/>
      <c r="WRJ23" s="7"/>
      <c r="WRK23" s="7"/>
      <c r="WRL23" s="7"/>
      <c r="WRM23" s="7"/>
      <c r="WRN23" s="7"/>
      <c r="WRO23" s="7"/>
      <c r="WRP23" s="7"/>
      <c r="WRQ23" s="7"/>
      <c r="WRR23" s="7"/>
      <c r="WRS23" s="7"/>
      <c r="WRT23" s="7"/>
      <c r="WRU23" s="7"/>
      <c r="WRV23" s="7"/>
      <c r="WRW23" s="7"/>
      <c r="WRX23" s="7"/>
      <c r="WRY23" s="7"/>
      <c r="WRZ23" s="7"/>
      <c r="WSA23" s="7"/>
      <c r="WSB23" s="7"/>
      <c r="WSC23" s="7"/>
      <c r="WSD23" s="7"/>
      <c r="WSE23" s="7"/>
      <c r="WSF23" s="7"/>
      <c r="WSG23" s="7"/>
      <c r="WSH23" s="7"/>
      <c r="WSI23" s="7"/>
      <c r="WSJ23" s="7"/>
      <c r="WSK23" s="7"/>
      <c r="WSL23" s="7"/>
      <c r="WSM23" s="7"/>
      <c r="WSN23" s="7"/>
      <c r="WSO23" s="7"/>
      <c r="WSP23" s="7"/>
      <c r="WSQ23" s="7"/>
      <c r="WSR23" s="7"/>
      <c r="WSS23" s="7"/>
      <c r="WST23" s="7"/>
      <c r="WSU23" s="7"/>
      <c r="WSV23" s="7"/>
      <c r="WSW23" s="7"/>
      <c r="WSX23" s="7"/>
      <c r="WSY23" s="7"/>
      <c r="WSZ23" s="7"/>
      <c r="WTA23" s="7"/>
      <c r="WTB23" s="7"/>
      <c r="WTC23" s="7"/>
      <c r="WTD23" s="7"/>
      <c r="WTE23" s="7"/>
      <c r="WTF23" s="7"/>
      <c r="WTG23" s="7"/>
      <c r="WTH23" s="7"/>
      <c r="WTI23" s="7"/>
      <c r="WTJ23" s="7"/>
      <c r="WTK23" s="7"/>
      <c r="WTL23" s="7"/>
      <c r="WTM23" s="7"/>
      <c r="WTN23" s="7"/>
      <c r="WTO23" s="7"/>
      <c r="WTP23" s="7"/>
      <c r="WTQ23" s="7"/>
      <c r="WTR23" s="7"/>
      <c r="WTS23" s="7"/>
      <c r="WTT23" s="7"/>
      <c r="WTU23" s="7"/>
      <c r="WTV23" s="7"/>
      <c r="WTW23" s="7"/>
      <c r="WTX23" s="7"/>
      <c r="WTY23" s="7"/>
      <c r="WTZ23" s="7"/>
      <c r="WUA23" s="7"/>
      <c r="WUB23" s="7"/>
      <c r="WUC23" s="7"/>
      <c r="WUD23" s="7"/>
      <c r="WUE23" s="7"/>
      <c r="WUF23" s="7"/>
      <c r="WUG23" s="7"/>
      <c r="WUH23" s="7"/>
      <c r="WUI23" s="7"/>
      <c r="WUJ23" s="7"/>
      <c r="WUK23" s="7"/>
      <c r="WUL23" s="7"/>
      <c r="WUM23" s="7"/>
      <c r="WUN23" s="7"/>
      <c r="WUO23" s="7"/>
      <c r="WUP23" s="7"/>
      <c r="WUQ23" s="7"/>
      <c r="WUR23" s="7"/>
      <c r="WUS23" s="7"/>
      <c r="WUT23" s="7"/>
      <c r="WUU23" s="7"/>
      <c r="WUV23" s="7"/>
      <c r="WUW23" s="7"/>
      <c r="WUX23" s="7"/>
      <c r="WUY23" s="7"/>
      <c r="WUZ23" s="7"/>
      <c r="WVA23" s="7"/>
      <c r="WVB23" s="7"/>
      <c r="WVC23" s="7"/>
      <c r="WVD23" s="7"/>
      <c r="WVE23" s="7"/>
      <c r="WVF23" s="7"/>
      <c r="WVG23" s="7"/>
      <c r="WVH23" s="7"/>
      <c r="WVI23" s="7"/>
      <c r="WVJ23" s="7"/>
      <c r="WVK23" s="7"/>
      <c r="WVL23" s="7"/>
      <c r="WVM23" s="7"/>
      <c r="WVN23" s="7"/>
      <c r="WVO23" s="7"/>
      <c r="WVP23" s="7"/>
      <c r="WVQ23" s="7"/>
      <c r="WVR23" s="7"/>
      <c r="WVS23" s="7"/>
      <c r="WVT23" s="7"/>
      <c r="WVU23" s="7"/>
      <c r="WVV23" s="7"/>
      <c r="WVW23" s="7"/>
      <c r="WVX23" s="7"/>
      <c r="WVY23" s="7"/>
      <c r="WVZ23" s="7"/>
      <c r="WWA23" s="7"/>
      <c r="WWB23" s="7"/>
      <c r="WWC23" s="7"/>
      <c r="WWD23" s="7"/>
      <c r="WWE23" s="7"/>
      <c r="WWF23" s="7"/>
      <c r="WWG23" s="7"/>
      <c r="WWH23" s="7"/>
      <c r="WWI23" s="7"/>
      <c r="WWJ23" s="7"/>
      <c r="WWK23" s="7"/>
      <c r="WWL23" s="7"/>
      <c r="WWM23" s="7"/>
      <c r="WWN23" s="7"/>
      <c r="WWO23" s="7"/>
      <c r="WWP23" s="7"/>
      <c r="WWQ23" s="7"/>
      <c r="WWR23" s="7"/>
      <c r="WWS23" s="7"/>
      <c r="WWT23" s="7"/>
      <c r="WWU23" s="7"/>
      <c r="WWV23" s="7"/>
      <c r="WWW23" s="7"/>
      <c r="WWX23" s="7"/>
      <c r="WWY23" s="7"/>
      <c r="WWZ23" s="7"/>
      <c r="WXA23" s="7"/>
      <c r="WXB23" s="7"/>
      <c r="WXC23" s="7"/>
      <c r="WXD23" s="7"/>
      <c r="WXE23" s="7"/>
      <c r="WXF23" s="7"/>
      <c r="WXG23" s="7"/>
      <c r="WXH23" s="7"/>
      <c r="WXI23" s="7"/>
      <c r="WXJ23" s="7"/>
      <c r="WXK23" s="7"/>
      <c r="WXL23" s="7"/>
      <c r="WXM23" s="7"/>
      <c r="WXN23" s="7"/>
      <c r="WXO23" s="7"/>
      <c r="WXP23" s="7"/>
      <c r="WXQ23" s="7"/>
      <c r="WXR23" s="7"/>
      <c r="WXS23" s="7"/>
      <c r="WXT23" s="7"/>
      <c r="WXU23" s="7"/>
      <c r="WXV23" s="7"/>
      <c r="WXW23" s="7"/>
      <c r="WXX23" s="7"/>
      <c r="WXY23" s="7"/>
      <c r="WXZ23" s="7"/>
      <c r="WYA23" s="7"/>
      <c r="WYB23" s="7"/>
      <c r="WYC23" s="7"/>
      <c r="WYD23" s="7"/>
      <c r="WYE23" s="7"/>
      <c r="WYF23" s="7"/>
      <c r="WYG23" s="7"/>
      <c r="WYH23" s="7"/>
      <c r="WYI23" s="7"/>
      <c r="WYJ23" s="7"/>
      <c r="WYK23" s="7"/>
      <c r="WYL23" s="7"/>
      <c r="WYM23" s="7"/>
      <c r="WYN23" s="7"/>
      <c r="WYO23" s="7"/>
      <c r="WYP23" s="7"/>
      <c r="WYQ23" s="7"/>
      <c r="WYR23" s="7"/>
      <c r="WYS23" s="7"/>
      <c r="WYT23" s="7"/>
      <c r="WYU23" s="7"/>
      <c r="WYV23" s="7"/>
      <c r="WYW23" s="7"/>
      <c r="WYX23" s="7"/>
      <c r="WYY23" s="7"/>
      <c r="WYZ23" s="7"/>
      <c r="WZA23" s="7"/>
      <c r="WZB23" s="7"/>
      <c r="WZC23" s="7"/>
      <c r="WZD23" s="7"/>
      <c r="WZE23" s="7"/>
      <c r="WZF23" s="7"/>
      <c r="WZG23" s="7"/>
      <c r="WZH23" s="7"/>
      <c r="WZI23" s="7"/>
      <c r="WZJ23" s="7"/>
      <c r="WZK23" s="7"/>
      <c r="WZL23" s="7"/>
      <c r="WZM23" s="7"/>
      <c r="WZN23" s="7"/>
      <c r="WZO23" s="7"/>
      <c r="WZP23" s="7"/>
      <c r="WZQ23" s="7"/>
      <c r="WZR23" s="7"/>
      <c r="WZS23" s="7"/>
      <c r="WZT23" s="7"/>
      <c r="WZU23" s="7"/>
      <c r="WZV23" s="7"/>
      <c r="WZW23" s="7"/>
      <c r="WZX23" s="7"/>
      <c r="WZY23" s="7"/>
      <c r="WZZ23" s="7"/>
      <c r="XAA23" s="7"/>
      <c r="XAB23" s="7"/>
      <c r="XAC23" s="7"/>
      <c r="XAD23" s="7"/>
      <c r="XAE23" s="7"/>
      <c r="XAF23" s="7"/>
      <c r="XAG23" s="7"/>
      <c r="XAH23" s="7"/>
      <c r="XAI23" s="7"/>
      <c r="XAJ23" s="7"/>
      <c r="XAK23" s="7"/>
      <c r="XAL23" s="7"/>
      <c r="XAM23" s="7"/>
      <c r="XAN23" s="7"/>
      <c r="XAO23" s="7"/>
      <c r="XAP23" s="7"/>
      <c r="XAQ23" s="7"/>
      <c r="XAR23" s="7"/>
      <c r="XAS23" s="7"/>
      <c r="XAT23" s="7"/>
      <c r="XAU23" s="7"/>
      <c r="XAV23" s="7"/>
      <c r="XAW23" s="7"/>
      <c r="XAX23" s="7"/>
      <c r="XAY23" s="7"/>
      <c r="XAZ23" s="7"/>
      <c r="XBA23" s="7"/>
      <c r="XBB23" s="7"/>
      <c r="XBC23" s="7"/>
      <c r="XBD23" s="7"/>
      <c r="XBE23" s="7"/>
      <c r="XBF23" s="7"/>
      <c r="XBG23" s="7"/>
      <c r="XBH23" s="7"/>
      <c r="XBI23" s="7"/>
      <c r="XBJ23" s="7"/>
      <c r="XBK23" s="7"/>
      <c r="XBL23" s="7"/>
      <c r="XBM23" s="7"/>
      <c r="XBN23" s="7"/>
      <c r="XBO23" s="7"/>
      <c r="XBP23" s="7"/>
      <c r="XBQ23" s="7"/>
      <c r="XBR23" s="7"/>
      <c r="XBS23" s="7"/>
      <c r="XBT23" s="7"/>
      <c r="XBU23" s="7"/>
      <c r="XBV23" s="7"/>
      <c r="XBW23" s="7"/>
      <c r="XBX23" s="7"/>
      <c r="XBY23" s="7"/>
      <c r="XBZ23" s="7"/>
      <c r="XCA23" s="7"/>
      <c r="XCB23" s="7"/>
      <c r="XCC23" s="7"/>
      <c r="XCD23" s="7"/>
      <c r="XCE23" s="7"/>
      <c r="XCF23" s="7"/>
      <c r="XCG23" s="7"/>
      <c r="XCH23" s="7"/>
      <c r="XCI23" s="7"/>
      <c r="XCJ23" s="7"/>
      <c r="XCK23" s="7"/>
      <c r="XCL23" s="7"/>
      <c r="XCM23" s="7"/>
      <c r="XCN23" s="7"/>
      <c r="XCO23" s="7"/>
      <c r="XCP23" s="7"/>
      <c r="XCQ23" s="7"/>
      <c r="XCR23" s="7"/>
      <c r="XCS23" s="7"/>
      <c r="XCT23" s="7"/>
      <c r="XCU23" s="7"/>
      <c r="XCV23" s="7"/>
      <c r="XCW23" s="7"/>
      <c r="XCX23" s="7"/>
      <c r="XCY23" s="7"/>
      <c r="XCZ23" s="7"/>
      <c r="XDA23" s="7"/>
      <c r="XDB23" s="7"/>
      <c r="XDC23" s="7"/>
      <c r="XDD23" s="7"/>
      <c r="XDE23" s="7"/>
      <c r="XDF23" s="7"/>
      <c r="XDG23" s="7"/>
      <c r="XDH23" s="7"/>
      <c r="XDI23" s="7"/>
      <c r="XDJ23" s="7"/>
      <c r="XDK23" s="7"/>
      <c r="XDL23" s="7"/>
      <c r="XDM23" s="7"/>
      <c r="XDN23" s="7"/>
      <c r="XDO23" s="7"/>
      <c r="XDP23" s="7"/>
      <c r="XDQ23" s="7"/>
      <c r="XDR23" s="7"/>
      <c r="XDS23" s="7"/>
      <c r="XDT23" s="7"/>
      <c r="XDU23" s="7"/>
      <c r="XDV23" s="7"/>
      <c r="XDW23" s="7"/>
      <c r="XDX23" s="7"/>
      <c r="XDY23" s="7"/>
      <c r="XDZ23" s="7"/>
      <c r="XEA23" s="7"/>
      <c r="XEB23" s="7"/>
      <c r="XEC23" s="7"/>
      <c r="XED23" s="7"/>
      <c r="XEE23" s="7"/>
      <c r="XEF23" s="7"/>
      <c r="XEG23" s="7"/>
      <c r="XEH23" s="7"/>
      <c r="XEI23" s="7"/>
      <c r="XEJ23" s="7"/>
      <c r="XEK23" s="7"/>
      <c r="XEL23" s="7"/>
      <c r="XEM23" s="7"/>
      <c r="XEN23" s="7"/>
      <c r="XEO23" s="7"/>
      <c r="XEP23" s="7"/>
      <c r="XEQ23" s="7"/>
      <c r="XER23" s="7"/>
      <c r="XES23" s="7"/>
      <c r="XET23" s="7"/>
      <c r="XEU23" s="7"/>
      <c r="XEV23" s="7"/>
      <c r="XEW23" s="7"/>
      <c r="XEX23" s="7"/>
      <c r="XEY23" s="7"/>
      <c r="XEZ23" s="7"/>
    </row>
    <row r="24" spans="1:16380">
      <c r="A24" s="82" t="str">
        <f>HLOOKUP(INDICE!$F$2,Nombres!$C$3:$D$636,60,FALSE)</f>
        <v>Deposits from central banks and credit institutions</v>
      </c>
      <c r="B24" s="80">
        <v>47455.330999999998</v>
      </c>
      <c r="C24" s="80">
        <v>49913.351000000002</v>
      </c>
      <c r="D24" s="80">
        <v>49175.534999999996</v>
      </c>
      <c r="E24" s="80">
        <v>53997.210000000006</v>
      </c>
      <c r="K24" s="72"/>
      <c r="L24" s="72"/>
      <c r="M24" s="72"/>
      <c r="N24" s="72"/>
    </row>
    <row r="25" spans="1:16380" ht="15.75" customHeight="1">
      <c r="A25" s="82" t="str">
        <f>HLOOKUP(INDICE!$F$2,Nombres!$C$3:$D$636,61,FALSE)</f>
        <v>Deposits from customers</v>
      </c>
      <c r="B25" s="80">
        <v>455707.55300000001</v>
      </c>
      <c r="C25" s="80">
        <v>448017.88099999999</v>
      </c>
      <c r="D25" s="80">
        <v>471363.91600000003</v>
      </c>
      <c r="E25" s="80">
        <v>502501.114</v>
      </c>
      <c r="K25" s="72"/>
      <c r="L25" s="72"/>
      <c r="M25" s="72"/>
      <c r="N25" s="72"/>
    </row>
    <row r="26" spans="1:16380">
      <c r="A26" s="82" t="str">
        <f>HLOOKUP(INDICE!$F$2,Nombres!$C$3:$D$636,62,FALSE)</f>
        <v>Debt certificates</v>
      </c>
      <c r="B26" s="80">
        <v>71987.311000000002</v>
      </c>
      <c r="C26" s="80">
        <v>71802.02</v>
      </c>
      <c r="D26" s="80">
        <v>77427.89</v>
      </c>
      <c r="E26" s="80">
        <v>81842.467000000004</v>
      </c>
      <c r="K26" s="72"/>
      <c r="L26" s="72"/>
      <c r="M26" s="72"/>
      <c r="N26" s="72"/>
    </row>
    <row r="27" spans="1:16380">
      <c r="A27" s="82" t="str">
        <f>HLOOKUP(INDICE!$F$2,Nombres!$C$3:$D$636,144,FALSE)</f>
        <v>. Other financial liabilities</v>
      </c>
      <c r="B27" s="80">
        <v>19601.394</v>
      </c>
      <c r="C27" s="80">
        <v>18735.516</v>
      </c>
      <c r="D27" s="80">
        <v>19681.345000000001</v>
      </c>
      <c r="E27" s="80">
        <v>20258.291000000001</v>
      </c>
      <c r="K27" s="72"/>
      <c r="L27" s="72"/>
      <c r="M27" s="72"/>
      <c r="N27" s="72"/>
    </row>
    <row r="28" spans="1:16380">
      <c r="A28" s="17" t="str">
        <f>HLOOKUP(INDICE!$F$2,Nombres!$C$3:$D$636,145,FALSE)</f>
        <v>Liabilities under insurance and reinsurance contracts</v>
      </c>
      <c r="B28" s="80">
        <v>11391.796</v>
      </c>
      <c r="C28" s="80">
        <v>11526.956</v>
      </c>
      <c r="D28" s="80">
        <v>12303.116</v>
      </c>
      <c r="E28" s="80">
        <v>12759.891</v>
      </c>
      <c r="K28" s="72"/>
      <c r="L28" s="72"/>
      <c r="M28" s="72"/>
      <c r="N28" s="72"/>
    </row>
    <row r="29" spans="1:16380">
      <c r="A29" s="17" t="str">
        <f>HLOOKUP(INDICE!$F$2,Nombres!$C$3:$D$636,63,FALSE)</f>
        <v>Other liabilities</v>
      </c>
      <c r="B29" s="80">
        <v>15900.875</v>
      </c>
      <c r="C29" s="80">
        <v>17036.216000000004</v>
      </c>
      <c r="D29" s="80">
        <v>17271.326000000001</v>
      </c>
      <c r="E29" s="80">
        <v>16084.397999999999</v>
      </c>
      <c r="K29" s="72"/>
      <c r="L29" s="72"/>
      <c r="M29" s="72"/>
      <c r="N29" s="72"/>
    </row>
    <row r="30" spans="1:16380">
      <c r="A30" s="25" t="str">
        <f>HLOOKUP(INDICE!$F$2,Nombres!$C$3:$D$636,146,FALSE)</f>
        <v>Total liabilities</v>
      </c>
      <c r="B30" s="85">
        <f t="shared" ref="B30:E30" si="1">+SUM(B21:B23,B28:B29)</f>
        <v>713599.04800000007</v>
      </c>
      <c r="C30" s="85">
        <f t="shared" si="1"/>
        <v>716087.76800000004</v>
      </c>
      <c r="D30" s="85">
        <f t="shared" si="1"/>
        <v>751253.32700000005</v>
      </c>
      <c r="E30" s="85">
        <f t="shared" si="1"/>
        <v>797777.59900000005</v>
      </c>
      <c r="K30" s="72"/>
      <c r="L30" s="72"/>
      <c r="M30" s="72"/>
      <c r="N30" s="72"/>
    </row>
    <row r="31" spans="1:16380" ht="3.75" customHeight="1">
      <c r="A31" s="25"/>
      <c r="B31" s="85"/>
      <c r="C31" s="85"/>
      <c r="D31" s="85"/>
      <c r="E31" s="85"/>
      <c r="K31" s="72"/>
      <c r="L31" s="72"/>
      <c r="M31" s="72"/>
      <c r="N31" s="72"/>
    </row>
    <row r="32" spans="1:16380" ht="14.25" customHeight="1">
      <c r="A32" s="17" t="str">
        <f>HLOOKUP(INDICE!$F$2,Nombres!$C$3:$D$636,147,FALSE)</f>
        <v>Non-controlling interests</v>
      </c>
      <c r="B32" s="80">
        <v>4187.04</v>
      </c>
      <c r="C32" s="80">
        <v>4058.9580000000001</v>
      </c>
      <c r="D32" s="80">
        <v>4164.692</v>
      </c>
      <c r="E32" s="80">
        <v>4441.1710000000003</v>
      </c>
      <c r="K32" s="72"/>
      <c r="L32" s="72"/>
      <c r="M32" s="72"/>
      <c r="N32" s="72"/>
    </row>
    <row r="33" spans="1:14">
      <c r="A33" s="17" t="str">
        <f>HLOOKUP(INDICE!$F$2,Nombres!$C$3:$D$636,148,FALSE)</f>
        <v>Accumulated other comprehensive income</v>
      </c>
      <c r="B33" s="80">
        <v>-17948.466</v>
      </c>
      <c r="C33" s="80">
        <v>-18896.184000000001</v>
      </c>
      <c r="D33" s="80">
        <v>-18674.261999999999</v>
      </c>
      <c r="E33" s="80">
        <v>-18871.414000000001</v>
      </c>
      <c r="K33" s="72"/>
      <c r="L33" s="72"/>
      <c r="M33" s="72"/>
      <c r="N33" s="72"/>
    </row>
    <row r="34" spans="1:14">
      <c r="A34" s="17" t="str">
        <f>HLOOKUP(INDICE!$F$2,Nombres!$C$3:$D$636,149,FALSE)</f>
        <v>Shareholders' funds</v>
      </c>
      <c r="B34" s="80">
        <v>73025.142999999996</v>
      </c>
      <c r="C34" s="80">
        <v>75723.860000000015</v>
      </c>
      <c r="D34" s="80">
        <v>76318.922999999995</v>
      </c>
      <c r="E34" s="80">
        <v>76228.244000000006</v>
      </c>
      <c r="K34" s="72"/>
      <c r="L34" s="72"/>
      <c r="M34" s="72"/>
      <c r="N34" s="72"/>
    </row>
    <row r="35" spans="1:14">
      <c r="A35" s="25" t="str">
        <f>HLOOKUP(INDICE!$F$2,Nombres!$C$3:$D$636,150,FALSE)</f>
        <v>Total equity</v>
      </c>
      <c r="B35" s="85">
        <f t="shared" ref="B35:E35" si="2">+B32+B33+B34</f>
        <v>59263.716999999997</v>
      </c>
      <c r="C35" s="85">
        <f t="shared" si="2"/>
        <v>60886.634000000013</v>
      </c>
      <c r="D35" s="85">
        <f t="shared" si="2"/>
        <v>61809.352999999996</v>
      </c>
      <c r="E35" s="85">
        <f t="shared" si="2"/>
        <v>61798.001000000004</v>
      </c>
      <c r="K35" s="72"/>
      <c r="L35" s="72"/>
      <c r="M35" s="72"/>
      <c r="N35" s="72"/>
    </row>
    <row r="36" spans="1:14" ht="5.25" customHeight="1">
      <c r="A36" s="17"/>
      <c r="B36" s="80"/>
      <c r="C36" s="80"/>
      <c r="D36" s="80"/>
      <c r="E36" s="80"/>
      <c r="K36" s="72"/>
      <c r="L36" s="72"/>
      <c r="M36" s="72"/>
      <c r="N36" s="72"/>
    </row>
    <row r="37" spans="1:14">
      <c r="A37" s="19" t="str">
        <f>HLOOKUP(INDICE!$F$2,Nombres!$C$3:$D$636,151,FALSE)</f>
        <v>Total equity and liabilities</v>
      </c>
      <c r="B37" s="19">
        <f t="shared" ref="B37:E37" si="3">+B20</f>
        <v>772862.76500000001</v>
      </c>
      <c r="C37" s="19">
        <f t="shared" si="3"/>
        <v>776974.40199999989</v>
      </c>
      <c r="D37" s="19">
        <f t="shared" si="3"/>
        <v>813062.68</v>
      </c>
      <c r="E37" s="19">
        <f t="shared" si="3"/>
        <v>859575.59999999986</v>
      </c>
      <c r="K37" s="72"/>
      <c r="L37" s="72"/>
      <c r="M37" s="72"/>
      <c r="N37" s="72"/>
    </row>
    <row r="38" spans="1:14">
      <c r="A38" s="17"/>
      <c r="B38" s="86">
        <f t="shared" ref="B38:E38" si="4">+B37-B20</f>
        <v>0</v>
      </c>
      <c r="C38" s="86">
        <f t="shared" si="4"/>
        <v>0</v>
      </c>
      <c r="D38" s="86">
        <f t="shared" si="4"/>
        <v>0</v>
      </c>
      <c r="E38" s="86">
        <f t="shared" si="4"/>
        <v>0</v>
      </c>
    </row>
    <row r="39" spans="1:14">
      <c r="A39" s="17"/>
      <c r="B39" s="86">
        <f t="shared" ref="B39:E39" si="5">+B6+B7+B8+B9+B10+B11+B16+B17+B18+B19-B20</f>
        <v>0</v>
      </c>
      <c r="C39" s="86">
        <f t="shared" si="5"/>
        <v>0</v>
      </c>
      <c r="D39" s="86">
        <f t="shared" si="5"/>
        <v>0</v>
      </c>
      <c r="E39" s="86">
        <f t="shared" si="5"/>
        <v>0</v>
      </c>
    </row>
    <row r="40" spans="1:14" ht="49.5" customHeight="1">
      <c r="A40" s="238"/>
      <c r="B40" s="238"/>
      <c r="C40" s="238"/>
      <c r="D40" s="238"/>
      <c r="E40" s="238"/>
    </row>
    <row r="41" spans="1:14">
      <c r="A41" s="87"/>
      <c r="B41" s="80"/>
      <c r="C41" s="80"/>
      <c r="D41" s="80"/>
      <c r="E41" s="80"/>
    </row>
    <row r="42" spans="1:14">
      <c r="A42" s="17"/>
      <c r="B42" s="80"/>
      <c r="C42" s="80"/>
      <c r="D42" s="80"/>
      <c r="E42" s="80"/>
    </row>
    <row r="43" spans="1:14">
      <c r="A43" s="87"/>
      <c r="B43" s="88">
        <v>0</v>
      </c>
      <c r="C43" s="88">
        <v>0</v>
      </c>
      <c r="D43" s="88">
        <v>0</v>
      </c>
      <c r="E43" s="88">
        <v>0</v>
      </c>
    </row>
    <row r="1000" spans="1:1">
      <c r="A1000" s="63" t="s">
        <v>555</v>
      </c>
    </row>
  </sheetData>
  <mergeCells count="1">
    <mergeCell ref="A40:E40"/>
  </mergeCells>
  <conditionalFormatting sqref="B38:E38">
    <cfRule type="cellIs" dxfId="18" priority="7" operator="notBetween">
      <formula>0.001</formula>
      <formula>-0.001</formula>
    </cfRule>
  </conditionalFormatting>
  <conditionalFormatting sqref="B39:E39">
    <cfRule type="cellIs" dxfId="17" priority="11" operator="notBetween">
      <formula>0.5</formula>
      <formula>-0.5</formula>
    </cfRule>
  </conditionalFormatting>
  <conditionalFormatting sqref="B43:E43">
    <cfRule type="cellIs" dxfId="16" priority="1" operator="notBetween">
      <formula>0.1</formula>
      <formula>-0.1</formula>
    </cfRule>
  </conditionalFormatting>
  <pageMargins left="0.7" right="0.7" top="0.75" bottom="0.75" header="0.3" footer="0.3"/>
  <pageSetup paperSize="9" scale="2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N1002"/>
  <sheetViews>
    <sheetView showGridLines="0" workbookViewId="0">
      <selection activeCell="C15" sqref="C15"/>
    </sheetView>
  </sheetViews>
  <sheetFormatPr baseColWidth="10" defaultColWidth="11.453125" defaultRowHeight="14.5"/>
  <cols>
    <col min="1" max="1" width="62" style="63" customWidth="1"/>
    <col min="2" max="16384" width="11.453125" style="63"/>
  </cols>
  <sheetData>
    <row r="1" spans="1:14" ht="17">
      <c r="A1" s="61" t="str">
        <f>HLOOKUP(INDICE!$F$2,Nombres!$C$3:$D$636,7,FALSE)</f>
        <v>Spain</v>
      </c>
      <c r="B1" s="62"/>
      <c r="C1" s="62"/>
      <c r="D1" s="62"/>
      <c r="E1" s="62"/>
    </row>
    <row r="2" spans="1:14" ht="19.5">
      <c r="A2" s="64"/>
      <c r="B2" s="62"/>
      <c r="C2" s="62"/>
      <c r="D2" s="62"/>
      <c r="E2" s="62"/>
    </row>
    <row r="3" spans="1:14" ht="17">
      <c r="A3" s="65" t="str">
        <f>HLOOKUP(INDICE!$F$2,Nombres!$C$3:$D$636,31,FALSE)</f>
        <v xml:space="preserve">Income statement  </v>
      </c>
      <c r="B3" s="66"/>
      <c r="C3" s="66"/>
      <c r="D3" s="66"/>
      <c r="E3" s="66"/>
    </row>
    <row r="4" spans="1:14">
      <c r="A4" s="67" t="str">
        <f>HLOOKUP(INDICE!$F$2,Nombres!$C$3:$D$636,32,FALSE)</f>
        <v>(Million euros)</v>
      </c>
      <c r="B4" s="62"/>
      <c r="C4" s="62"/>
      <c r="D4" s="62"/>
      <c r="E4" s="62"/>
    </row>
    <row r="5" spans="1:14">
      <c r="A5" s="68"/>
      <c r="B5" s="62"/>
      <c r="C5" s="62"/>
      <c r="D5" s="62"/>
      <c r="E5" s="62"/>
    </row>
    <row r="6" spans="1:14">
      <c r="A6" s="69"/>
      <c r="B6" s="240">
        <v>2025</v>
      </c>
      <c r="C6" s="240"/>
      <c r="D6" s="240"/>
      <c r="E6" s="240"/>
    </row>
    <row r="7" spans="1:14">
      <c r="A7" s="69"/>
      <c r="B7" s="70" t="str">
        <f>HLOOKUP(INDICE!$F$2,Nombres!$C$3:$D$636,167,FALSE)</f>
        <v>1Q</v>
      </c>
      <c r="C7" s="70" t="str">
        <f>HLOOKUP(INDICE!$F$2,Nombres!$C$3:$D$636,168,FALSE)</f>
        <v>2Q</v>
      </c>
      <c r="D7" s="70" t="str">
        <f>HLOOKUP(INDICE!$F$2,Nombres!$C$3:$D$636,169,FALSE)</f>
        <v>3Q</v>
      </c>
      <c r="E7" s="70" t="str">
        <f>HLOOKUP(INDICE!$F$2,Nombres!$C$3:$D$636,170,FALSE)</f>
        <v>4Q</v>
      </c>
    </row>
    <row r="8" spans="1:14">
      <c r="A8" s="25" t="str">
        <f>HLOOKUP(INDICE!$F$2,Nombres!$C$3:$D$636,33,FALSE)</f>
        <v>Net interest income</v>
      </c>
      <c r="B8" s="71">
        <v>1598.2268290904274</v>
      </c>
      <c r="C8" s="71">
        <v>1617.0482417175051</v>
      </c>
      <c r="D8" s="71">
        <v>1670.7784652341818</v>
      </c>
      <c r="E8" s="71">
        <v>1676.9222937828749</v>
      </c>
      <c r="L8" s="72"/>
      <c r="M8" s="72"/>
      <c r="N8" s="73"/>
    </row>
    <row r="9" spans="1:14">
      <c r="A9" s="17" t="str">
        <f>HLOOKUP(INDICE!$F$2,Nombres!$C$3:$D$636,34,FALSE)</f>
        <v>Net fees and commissions</v>
      </c>
      <c r="B9" s="74">
        <v>584.26139821300035</v>
      </c>
      <c r="C9" s="74">
        <v>584.12878865999892</v>
      </c>
      <c r="D9" s="74">
        <v>562.15158411100276</v>
      </c>
      <c r="E9" s="74">
        <v>619.61142619000145</v>
      </c>
      <c r="L9" s="72"/>
      <c r="M9" s="72"/>
      <c r="N9" s="73"/>
    </row>
    <row r="10" spans="1:14">
      <c r="A10" s="17" t="str">
        <f>HLOOKUP(INDICE!$F$2,Nombres!$C$3:$D$636,35,FALSE)</f>
        <v>Net trading income</v>
      </c>
      <c r="B10" s="74">
        <v>245.84135167399995</v>
      </c>
      <c r="C10" s="74">
        <v>151.20153411499996</v>
      </c>
      <c r="D10" s="74">
        <v>134.09040443399985</v>
      </c>
      <c r="E10" s="74">
        <v>185.3127830830006</v>
      </c>
      <c r="L10" s="72"/>
      <c r="M10" s="72"/>
      <c r="N10" s="73"/>
    </row>
    <row r="11" spans="1:14">
      <c r="A11" s="17" t="str">
        <f>HLOOKUP(INDICE!$F$2,Nombres!$C$3:$D$636,36,FALSE)</f>
        <v>Other operating income and expenses</v>
      </c>
      <c r="B11" s="74">
        <v>89.440456089999998</v>
      </c>
      <c r="C11" s="74">
        <v>119.96945791999997</v>
      </c>
      <c r="D11" s="74">
        <v>79.345278270000037</v>
      </c>
      <c r="E11" s="74">
        <v>62.256979270000123</v>
      </c>
      <c r="L11" s="72"/>
      <c r="M11" s="72"/>
      <c r="N11" s="73"/>
    </row>
    <row r="12" spans="1:14">
      <c r="A12" s="25" t="str">
        <f>HLOOKUP(INDICE!$F$2,Nombres!$C$3:$D$636,37,FALSE)</f>
        <v>Gross income</v>
      </c>
      <c r="B12" s="71">
        <f t="shared" ref="B12:E12" si="0">+SUM(B8:B11)</f>
        <v>2517.7700350674277</v>
      </c>
      <c r="C12" s="71">
        <f t="shared" si="0"/>
        <v>2472.3480224125037</v>
      </c>
      <c r="D12" s="71">
        <f t="shared" si="0"/>
        <v>2446.3657320491848</v>
      </c>
      <c r="E12" s="71">
        <f t="shared" si="0"/>
        <v>2544.1034823258774</v>
      </c>
      <c r="L12" s="72"/>
      <c r="M12" s="72"/>
      <c r="N12" s="73"/>
    </row>
    <row r="13" spans="1:14">
      <c r="A13" s="17" t="str">
        <f>HLOOKUP(INDICE!$F$2,Nombres!$C$3:$D$636,38,FALSE)</f>
        <v>Operating expenses</v>
      </c>
      <c r="B13" s="74">
        <v>-815.16273259042225</v>
      </c>
      <c r="C13" s="74">
        <v>-753.02387178160745</v>
      </c>
      <c r="D13" s="74">
        <v>-849.31482986215565</v>
      </c>
      <c r="E13" s="74">
        <v>-902.08153181936711</v>
      </c>
      <c r="L13" s="72"/>
      <c r="M13" s="72"/>
      <c r="N13" s="73"/>
    </row>
    <row r="14" spans="1:14">
      <c r="A14" s="17" t="str">
        <f>HLOOKUP(INDICE!$F$2,Nombres!$C$3:$D$636,39,FALSE)</f>
        <v xml:space="preserve">  Administration expenses</v>
      </c>
      <c r="B14" s="74">
        <v>-722.35406200042223</v>
      </c>
      <c r="C14" s="74">
        <v>-658.49624504160749</v>
      </c>
      <c r="D14" s="74">
        <v>-751.24372259215568</v>
      </c>
      <c r="E14" s="74">
        <v>-801.26813021936709</v>
      </c>
      <c r="L14" s="72"/>
      <c r="M14" s="72"/>
      <c r="N14" s="73"/>
    </row>
    <row r="15" spans="1:14">
      <c r="A15" s="75" t="str">
        <f>HLOOKUP(INDICE!$F$2,Nombres!$C$3:$D$636,40,FALSE)</f>
        <v xml:space="preserve">  Personnel expenses</v>
      </c>
      <c r="B15" s="74">
        <v>-430.71482744000014</v>
      </c>
      <c r="C15" s="74">
        <v>-437.84947994000055</v>
      </c>
      <c r="D15" s="74">
        <v>-443.85561999000004</v>
      </c>
      <c r="E15" s="74">
        <v>-541.75158836000003</v>
      </c>
      <c r="L15" s="72"/>
      <c r="M15" s="72"/>
      <c r="N15" s="73"/>
    </row>
    <row r="16" spans="1:14">
      <c r="A16" s="75" t="str">
        <f>HLOOKUP(INDICE!$F$2,Nombres!$C$3:$D$636,41,FALSE)</f>
        <v xml:space="preserve">  General and administrative expenses</v>
      </c>
      <c r="B16" s="74">
        <v>-291.6392345604221</v>
      </c>
      <c r="C16" s="74">
        <v>-220.64676510160695</v>
      </c>
      <c r="D16" s="74">
        <v>-307.3881026021557</v>
      </c>
      <c r="E16" s="74">
        <v>-259.51654185936712</v>
      </c>
      <c r="L16" s="72"/>
      <c r="M16" s="72"/>
      <c r="N16" s="73"/>
    </row>
    <row r="17" spans="1:14">
      <c r="A17" s="17" t="str">
        <f>HLOOKUP(INDICE!$F$2,Nombres!$C$3:$D$636,42,FALSE)</f>
        <v xml:space="preserve">  Depreciation</v>
      </c>
      <c r="B17" s="74">
        <v>-92.808670590000006</v>
      </c>
      <c r="C17" s="74">
        <v>-94.527626740000017</v>
      </c>
      <c r="D17" s="74">
        <v>-98.071107269999928</v>
      </c>
      <c r="E17" s="74">
        <v>-100.81340160000003</v>
      </c>
    </row>
    <row r="18" spans="1:14">
      <c r="A18" s="25" t="str">
        <f>HLOOKUP(INDICE!$F$2,Nombres!$C$3:$D$636,43,FALSE)</f>
        <v>Operating income</v>
      </c>
      <c r="B18" s="71">
        <f t="shared" ref="B18:E18" si="1">+B12+B13</f>
        <v>1702.6073024770053</v>
      </c>
      <c r="C18" s="71">
        <f t="shared" si="1"/>
        <v>1719.3241506308964</v>
      </c>
      <c r="D18" s="71">
        <f t="shared" si="1"/>
        <v>1597.0509021870291</v>
      </c>
      <c r="E18" s="71">
        <f t="shared" si="1"/>
        <v>1642.0219505065102</v>
      </c>
      <c r="L18" s="72"/>
      <c r="M18" s="72"/>
      <c r="N18" s="73"/>
    </row>
    <row r="19" spans="1:14">
      <c r="A19" s="17" t="str">
        <f>HLOOKUP(INDICE!$F$2,Nombres!$C$3:$D$636,44,FALSE)</f>
        <v>Impaiment on financial assets not measured at fair value through profit or loss</v>
      </c>
      <c r="B19" s="74">
        <v>-138.51014453999989</v>
      </c>
      <c r="C19" s="74">
        <v>-162.93590293599999</v>
      </c>
      <c r="D19" s="74">
        <v>-176.22604760000081</v>
      </c>
      <c r="E19" s="74">
        <v>-171.69770045999985</v>
      </c>
      <c r="L19" s="72"/>
      <c r="M19" s="72"/>
      <c r="N19" s="73"/>
    </row>
    <row r="20" spans="1:14">
      <c r="A20" s="17" t="str">
        <f>HLOOKUP(INDICE!$F$2,Nombres!$C$3:$D$636,45,FALSE)</f>
        <v>Provisions or reversal of provisions and other results</v>
      </c>
      <c r="B20" s="74">
        <v>-25.692821479999985</v>
      </c>
      <c r="C20" s="74">
        <v>-14.397190211000009</v>
      </c>
      <c r="D20" s="74">
        <v>-12.887929399999996</v>
      </c>
      <c r="E20" s="74">
        <v>-68.493685442</v>
      </c>
      <c r="L20" s="72"/>
      <c r="M20" s="72"/>
      <c r="N20" s="73"/>
    </row>
    <row r="21" spans="1:14">
      <c r="A21" s="25" t="str">
        <f>HLOOKUP(INDICE!$F$2,Nombres!$C$3:$D$636,46,FALSE)</f>
        <v>Profit/(loss) before tax</v>
      </c>
      <c r="B21" s="71">
        <f t="shared" ref="B21:E21" si="2">+B18+B19+B20</f>
        <v>1538.4043364570055</v>
      </c>
      <c r="C21" s="71">
        <f t="shared" si="2"/>
        <v>1541.9910574838964</v>
      </c>
      <c r="D21" s="71">
        <f t="shared" si="2"/>
        <v>1407.9369251870282</v>
      </c>
      <c r="E21" s="71">
        <f t="shared" si="2"/>
        <v>1401.8305646045103</v>
      </c>
      <c r="L21" s="72"/>
      <c r="M21" s="72"/>
      <c r="N21" s="73"/>
    </row>
    <row r="22" spans="1:14">
      <c r="A22" s="17" t="str">
        <f>HLOOKUP(INDICE!$F$2,Nombres!$C$3:$D$636,47,FALSE)</f>
        <v>Income tax</v>
      </c>
      <c r="B22" s="74">
        <v>-525.27169275179551</v>
      </c>
      <c r="C22" s="74">
        <v>-430.18519403006707</v>
      </c>
      <c r="D22" s="74">
        <v>-419.41436097447934</v>
      </c>
      <c r="E22" s="74">
        <v>-372.15162956314583</v>
      </c>
      <c r="L22" s="72"/>
      <c r="M22" s="72"/>
      <c r="N22" s="73"/>
    </row>
    <row r="23" spans="1:14">
      <c r="A23" s="25" t="str">
        <f>HLOOKUP(INDICE!$F$2,Nombres!$C$3:$D$636,48,FALSE)</f>
        <v>Profit/(loss) for the year</v>
      </c>
      <c r="B23" s="71">
        <f t="shared" ref="B23:E23" si="3">+B21+B22</f>
        <v>1013.1326437052099</v>
      </c>
      <c r="C23" s="71">
        <f t="shared" si="3"/>
        <v>1111.8058634538293</v>
      </c>
      <c r="D23" s="71">
        <f t="shared" si="3"/>
        <v>988.5225642125489</v>
      </c>
      <c r="E23" s="71">
        <f t="shared" si="3"/>
        <v>1029.6789350413644</v>
      </c>
      <c r="L23" s="72"/>
      <c r="M23" s="72"/>
      <c r="N23" s="73"/>
    </row>
    <row r="24" spans="1:14">
      <c r="A24" s="17" t="str">
        <f>HLOOKUP(INDICE!$F$2,Nombres!$C$3:$D$636,49,FALSE)</f>
        <v>Non-controlling interests</v>
      </c>
      <c r="B24" s="74">
        <v>-0.72603773292058382</v>
      </c>
      <c r="C24" s="74">
        <v>-0.68767165029397725</v>
      </c>
      <c r="D24" s="74">
        <v>-0.71603284129170419</v>
      </c>
      <c r="E24" s="74">
        <v>-0.9949921301080048</v>
      </c>
      <c r="L24" s="72"/>
      <c r="M24" s="72"/>
      <c r="N24" s="73"/>
    </row>
    <row r="25" spans="1:14">
      <c r="A25" s="19" t="str">
        <f>HLOOKUP(INDICE!$F$2,Nombres!$C$3:$D$636,50,FALSE)</f>
        <v>Net attributable profit</v>
      </c>
      <c r="B25" s="89">
        <f t="shared" ref="B25:E25" si="4">+B23+B24</f>
        <v>1012.4066059722894</v>
      </c>
      <c r="C25" s="89">
        <f t="shared" si="4"/>
        <v>1111.1181918035352</v>
      </c>
      <c r="D25" s="89">
        <f t="shared" si="4"/>
        <v>987.80653137125717</v>
      </c>
      <c r="E25" s="89">
        <f t="shared" si="4"/>
        <v>1028.6839429112565</v>
      </c>
    </row>
    <row r="26" spans="1:14">
      <c r="A26" s="17"/>
      <c r="B26" s="74"/>
      <c r="C26" s="74"/>
      <c r="D26" s="74"/>
      <c r="E26" s="74"/>
    </row>
    <row r="27" spans="1:14">
      <c r="A27" s="17"/>
      <c r="B27" s="74"/>
      <c r="C27" s="74"/>
      <c r="D27" s="74"/>
      <c r="E27" s="74"/>
      <c r="L27" s="72"/>
      <c r="M27" s="72"/>
      <c r="N27" s="73"/>
    </row>
    <row r="28" spans="1:14">
      <c r="A28" s="238"/>
      <c r="B28" s="238"/>
      <c r="C28" s="238"/>
      <c r="D28" s="238"/>
      <c r="E28" s="238"/>
    </row>
    <row r="29" spans="1:14">
      <c r="A29" s="25"/>
      <c r="B29" s="25"/>
      <c r="C29" s="25"/>
      <c r="D29" s="25"/>
      <c r="E29" s="25"/>
    </row>
    <row r="30" spans="1:14" ht="17">
      <c r="A30" s="65" t="str">
        <f>HLOOKUP(INDICE!$F$2,Nombres!$C$3:$D$636,51,FALSE)</f>
        <v>Balance sheets</v>
      </c>
      <c r="B30" s="66"/>
      <c r="C30" s="66"/>
      <c r="D30" s="66"/>
      <c r="E30" s="66"/>
    </row>
    <row r="31" spans="1:14">
      <c r="A31" s="67" t="str">
        <f>HLOOKUP(INDICE!$F$2,Nombres!$C$3:$D$636,32,FALSE)</f>
        <v>(Million euros)</v>
      </c>
      <c r="B31" s="62"/>
      <c r="C31" s="80"/>
      <c r="D31" s="80"/>
      <c r="E31" s="80"/>
    </row>
    <row r="32" spans="1:14">
      <c r="A32" s="62"/>
      <c r="B32" s="81">
        <v>45747</v>
      </c>
      <c r="C32" s="81">
        <v>45838</v>
      </c>
      <c r="D32" s="81">
        <v>45930</v>
      </c>
      <c r="E32" s="81">
        <v>46022</v>
      </c>
    </row>
    <row r="33" spans="1:7">
      <c r="A33" s="17" t="str">
        <f>HLOOKUP(INDICE!$F$2,Nombres!$C$3:$D$636,52,FALSE)</f>
        <v>Cash, cash balances at central banks and other demand deposits</v>
      </c>
      <c r="B33" s="74">
        <v>13226.494944610002</v>
      </c>
      <c r="C33" s="74">
        <v>7744.7896602799992</v>
      </c>
      <c r="D33" s="74">
        <v>18645.591089060003</v>
      </c>
      <c r="E33" s="74">
        <v>19928.733502299994</v>
      </c>
      <c r="G33" s="72"/>
    </row>
    <row r="34" spans="1:7">
      <c r="A34" s="17" t="str">
        <f>HLOOKUP(INDICE!$F$2,Nombres!$C$3:$D$636,53,FALSE)</f>
        <v xml:space="preserve">Financial assets designated at fair value </v>
      </c>
      <c r="B34" s="74">
        <v>105366.36815427001</v>
      </c>
      <c r="C34" s="74">
        <v>107479.19136481002</v>
      </c>
      <c r="D34" s="74">
        <v>112775.33272958</v>
      </c>
      <c r="E34" s="74">
        <v>119910.33502858999</v>
      </c>
      <c r="G34" s="72"/>
    </row>
    <row r="35" spans="1:7">
      <c r="A35" s="17" t="str">
        <f>HLOOKUP(INDICE!$F$2,Nombres!$C$3:$D$636,54,FALSE)</f>
        <v>Financial assets at amortized cost</v>
      </c>
      <c r="B35" s="74">
        <v>246452.66227894597</v>
      </c>
      <c r="C35" s="74">
        <v>252882.65794042105</v>
      </c>
      <c r="D35" s="74">
        <v>253999.13755773005</v>
      </c>
      <c r="E35" s="74">
        <v>263436.98924207891</v>
      </c>
      <c r="G35" s="72"/>
    </row>
    <row r="36" spans="1:7">
      <c r="A36" s="17" t="str">
        <f>HLOOKUP(INDICE!$F$2,Nombres!$C$3:$D$636,55,FALSE)</f>
        <v xml:space="preserve">    of which loans and advances to customers</v>
      </c>
      <c r="B36" s="74">
        <v>184624.05428378598</v>
      </c>
      <c r="C36" s="74">
        <v>188581.12783923105</v>
      </c>
      <c r="D36" s="74">
        <v>188504.32828988007</v>
      </c>
      <c r="E36" s="74">
        <v>192959.34461361892</v>
      </c>
      <c r="G36" s="72"/>
    </row>
    <row r="37" spans="1:7">
      <c r="A37" s="17" t="str">
        <f>HLOOKUP(INDICE!$F$2,Nombres!$C$3:$D$636,121,FALSE)</f>
        <v>Inter-area positions</v>
      </c>
      <c r="B37" s="74">
        <v>35490.343616791455</v>
      </c>
      <c r="C37" s="74">
        <v>47018.18179091908</v>
      </c>
      <c r="D37" s="74">
        <v>42594.913924988759</v>
      </c>
      <c r="E37" s="74">
        <v>48288.210431542328</v>
      </c>
      <c r="G37" s="72"/>
    </row>
    <row r="38" spans="1:7">
      <c r="A38" s="17" t="str">
        <f>HLOOKUP(INDICE!$F$2,Nombres!$C$3:$D$636,56,FALSE)</f>
        <v>Tangible assets</v>
      </c>
      <c r="B38" s="74">
        <v>2769.0269326400003</v>
      </c>
      <c r="C38" s="74">
        <v>2746.7548909299994</v>
      </c>
      <c r="D38" s="74">
        <v>2724.46767499</v>
      </c>
      <c r="E38" s="74">
        <v>2717.7191777500011</v>
      </c>
      <c r="G38" s="72"/>
    </row>
    <row r="39" spans="1:7">
      <c r="A39" s="17" t="str">
        <f>HLOOKUP(INDICE!$F$2,Nombres!$C$3:$D$636,57,FALSE)</f>
        <v>Other assets</v>
      </c>
      <c r="B39" s="74">
        <f t="shared" ref="B39:D39" si="5">+B40-B38-B35-B34-B33-B37</f>
        <v>3999.6123257199069</v>
      </c>
      <c r="C39" s="74">
        <f t="shared" si="5"/>
        <v>3830.9852437700101</v>
      </c>
      <c r="D39" s="74">
        <f t="shared" si="5"/>
        <v>4008.460822770001</v>
      </c>
      <c r="E39" s="74">
        <f>+E40-E38-E35-E34-E33-E37</f>
        <v>3808.3819007499624</v>
      </c>
      <c r="G39" s="72"/>
    </row>
    <row r="40" spans="1:7">
      <c r="A40" s="19" t="str">
        <f>HLOOKUP(INDICE!$F$2,Nombres!$C$3:$D$636,58,FALSE)</f>
        <v>Total assets / Liabilities and equity</v>
      </c>
      <c r="B40" s="89">
        <v>407304.50825297734</v>
      </c>
      <c r="C40" s="89">
        <v>421702.56089113018</v>
      </c>
      <c r="D40" s="89">
        <v>434747.90379911882</v>
      </c>
      <c r="E40" s="89">
        <v>458090.36928301118</v>
      </c>
      <c r="G40" s="72"/>
    </row>
    <row r="41" spans="1:7">
      <c r="A41" s="17" t="str">
        <f>HLOOKUP(INDICE!$F$2,Nombres!$C$3:$D$636,59,FALSE)</f>
        <v>Financial liabilities held for trading and designated at fair value through profit or loss</v>
      </c>
      <c r="B41" s="74">
        <v>68956.072294090001</v>
      </c>
      <c r="C41" s="74">
        <v>74974.784278909996</v>
      </c>
      <c r="D41" s="74">
        <v>77864.574081999992</v>
      </c>
      <c r="E41" s="74">
        <v>82784.60161355001</v>
      </c>
      <c r="G41" s="72"/>
    </row>
    <row r="42" spans="1:7">
      <c r="A42" s="17" t="str">
        <f>HLOOKUP(INDICE!$F$2,Nombres!$C$3:$D$636,60,FALSE)</f>
        <v>Deposits from central banks and credit institutions</v>
      </c>
      <c r="B42" s="74">
        <v>28053.015198599991</v>
      </c>
      <c r="C42" s="74">
        <v>29694.601306700002</v>
      </c>
      <c r="D42" s="74">
        <v>28595.723550959992</v>
      </c>
      <c r="E42" s="74">
        <v>34582.284121310004</v>
      </c>
      <c r="G42" s="72"/>
    </row>
    <row r="43" spans="1:7" ht="15.75" customHeight="1">
      <c r="A43" s="17" t="str">
        <f>HLOOKUP(INDICE!$F$2,Nombres!$C$3:$D$636,61,FALSE)</f>
        <v>Deposits from customers</v>
      </c>
      <c r="B43" s="74">
        <v>228534.76791911959</v>
      </c>
      <c r="C43" s="74">
        <v>230120.13135053992</v>
      </c>
      <c r="D43" s="74">
        <v>237857.82757774022</v>
      </c>
      <c r="E43" s="74">
        <v>251430.28950515977</v>
      </c>
      <c r="G43" s="72"/>
    </row>
    <row r="44" spans="1:7">
      <c r="A44" s="17" t="str">
        <f>HLOOKUP(INDICE!$F$2,Nombres!$C$3:$D$636,62,FALSE)</f>
        <v>Debt certificates</v>
      </c>
      <c r="B44" s="74">
        <v>47765.943500097521</v>
      </c>
      <c r="C44" s="74">
        <v>47856.400096103673</v>
      </c>
      <c r="D44" s="74">
        <v>51899.094598260424</v>
      </c>
      <c r="E44" s="74">
        <v>53300.208609760644</v>
      </c>
      <c r="G44" s="72"/>
    </row>
    <row r="45" spans="1:7">
      <c r="A45" s="17" t="str">
        <f>HLOOKUP(INDICE!$F$2,Nombres!$C$3:$D$636,122,FALSE)</f>
        <v>Inter-area positions</v>
      </c>
      <c r="B45" s="74">
        <v>0</v>
      </c>
      <c r="C45" s="74">
        <v>0</v>
      </c>
      <c r="D45" s="74">
        <v>0</v>
      </c>
      <c r="E45" s="74">
        <v>0</v>
      </c>
      <c r="G45" s="72"/>
    </row>
    <row r="46" spans="1:7">
      <c r="A46" s="17" t="str">
        <f>HLOOKUP(INDICE!$F$2,Nombres!$C$3:$D$636,63,FALSE)</f>
        <v>Other liabilities</v>
      </c>
      <c r="B46" s="74">
        <f t="shared" ref="B46:E46" si="6">+B40-B41-B42-B43-B44-B47-B45</f>
        <v>18830.556417444295</v>
      </c>
      <c r="C46" s="74">
        <f t="shared" si="6"/>
        <v>23582.348748905242</v>
      </c>
      <c r="D46" s="74">
        <f t="shared" si="6"/>
        <v>22861.650066139628</v>
      </c>
      <c r="E46" s="74">
        <f t="shared" si="6"/>
        <v>20822.155033348739</v>
      </c>
      <c r="G46" s="72"/>
    </row>
    <row r="47" spans="1:7">
      <c r="A47" s="17" t="str">
        <f>HLOOKUP(INDICE!$F$2,Nombres!$C$3:$D$636,282,FALSE)</f>
        <v>Allocated regulatory capital</v>
      </c>
      <c r="B47" s="74">
        <v>15164.152923625912</v>
      </c>
      <c r="C47" s="74">
        <v>15474.295109971355</v>
      </c>
      <c r="D47" s="74">
        <v>15669.033924018533</v>
      </c>
      <c r="E47" s="74">
        <v>15170.830399882057</v>
      </c>
      <c r="G47" s="72"/>
    </row>
    <row r="48" spans="1:7">
      <c r="A48" s="87"/>
      <c r="B48" s="80"/>
      <c r="C48" s="80"/>
      <c r="D48" s="80"/>
      <c r="E48" s="80"/>
    </row>
    <row r="49" spans="1:8">
      <c r="A49" s="17"/>
      <c r="B49" s="80"/>
      <c r="C49" s="80"/>
      <c r="D49" s="80"/>
      <c r="E49" s="80"/>
    </row>
    <row r="50" spans="1:8" ht="17">
      <c r="A50" s="90" t="str">
        <f>HLOOKUP(INDICE!$F$2,Nombres!$C$3:$D$636,65,FALSE)</f>
        <v>Relevant business indicators</v>
      </c>
      <c r="B50" s="91"/>
      <c r="C50" s="91"/>
      <c r="D50" s="91"/>
      <c r="E50" s="91"/>
    </row>
    <row r="51" spans="1:8">
      <c r="A51" s="67" t="str">
        <f>HLOOKUP(INDICE!$F$2,Nombres!$C$3:$D$636,32,FALSE)</f>
        <v>(Million euros)</v>
      </c>
      <c r="B51" s="62"/>
      <c r="C51" s="80"/>
      <c r="D51" s="80"/>
      <c r="E51" s="80"/>
    </row>
    <row r="52" spans="1:8">
      <c r="A52" s="62"/>
      <c r="B52" s="81">
        <f t="shared" ref="B52:E52" si="7">+B$32</f>
        <v>45747</v>
      </c>
      <c r="C52" s="81">
        <f t="shared" si="7"/>
        <v>45838</v>
      </c>
      <c r="D52" s="81">
        <f t="shared" si="7"/>
        <v>45930</v>
      </c>
      <c r="E52" s="81">
        <f t="shared" si="7"/>
        <v>46022</v>
      </c>
    </row>
    <row r="53" spans="1:8">
      <c r="A53" s="17" t="str">
        <f>HLOOKUP(INDICE!$F$2,Nombres!$C$3:$D$636,66,FALSE)</f>
        <v>Loans and advances to customers (gross) (*)</v>
      </c>
      <c r="B53" s="74">
        <v>189015.76302019999</v>
      </c>
      <c r="C53" s="74">
        <v>193097.58622644003</v>
      </c>
      <c r="D53" s="74">
        <v>192850.78786783005</v>
      </c>
      <c r="E53" s="74">
        <v>197442.73598792992</v>
      </c>
      <c r="G53" s="72"/>
      <c r="H53" s="72"/>
    </row>
    <row r="54" spans="1:8">
      <c r="A54" s="17" t="str">
        <f>HLOOKUP(INDICE!$F$2,Nombres!$C$3:$D$636,67,FALSE)</f>
        <v>Customer deposits under management (*)</v>
      </c>
      <c r="B54" s="74">
        <v>217147.62844467961</v>
      </c>
      <c r="C54" s="74">
        <v>220363.40532375994</v>
      </c>
      <c r="D54" s="74">
        <v>229814.84751208022</v>
      </c>
      <c r="E54" s="74">
        <v>238446.55603079978</v>
      </c>
      <c r="H54" s="63" t="s">
        <v>556</v>
      </c>
    </row>
    <row r="55" spans="1:8">
      <c r="A55" s="17" t="str">
        <f>HLOOKUP(INDICE!$F$2,Nombres!$C$3:$D$636,68,FALSE)</f>
        <v>Investment funds and managed portfolios</v>
      </c>
      <c r="B55" s="74">
        <v>85088.20036811984</v>
      </c>
      <c r="C55" s="74">
        <v>86846.222157730808</v>
      </c>
      <c r="D55" s="74">
        <v>89767.103456720273</v>
      </c>
      <c r="E55" s="74">
        <v>92819.516982830377</v>
      </c>
    </row>
    <row r="56" spans="1:8">
      <c r="A56" s="17" t="str">
        <f>HLOOKUP(INDICE!$F$2,Nombres!$C$3:$D$636,69,FALSE)</f>
        <v>Pension funds</v>
      </c>
      <c r="B56" s="74">
        <v>25483.988177390129</v>
      </c>
      <c r="C56" s="74">
        <v>25834.273409489859</v>
      </c>
      <c r="D56" s="74">
        <v>26300.184957049954</v>
      </c>
      <c r="E56" s="74">
        <v>26715.041938070033</v>
      </c>
    </row>
    <row r="57" spans="1:8">
      <c r="A57" s="17" t="str">
        <f>HLOOKUP(INDICE!$F$2,Nombres!$C$3:$D$636,70,FALSE)</f>
        <v>Other off balance-sheet funds</v>
      </c>
      <c r="B57" s="74">
        <v>0</v>
      </c>
      <c r="C57" s="74">
        <v>0</v>
      </c>
      <c r="D57" s="74">
        <v>0</v>
      </c>
      <c r="E57" s="74">
        <v>0</v>
      </c>
    </row>
    <row r="58" spans="1:8">
      <c r="A58" s="87" t="str">
        <f>HLOOKUP(INDICE!$F$2,Nombres!$C$3:$D$636,71,FALSE)</f>
        <v xml:space="preserve">(*) Excluding repos. </v>
      </c>
      <c r="B58" s="80"/>
      <c r="C58" s="80"/>
      <c r="D58" s="80"/>
      <c r="E58" s="80"/>
    </row>
    <row r="59" spans="1:8">
      <c r="A59" s="87">
        <f>HLOOKUP(INDICE!$F$2,Nombres!$C$3:$D$636,72,FALSE)</f>
        <v>0</v>
      </c>
      <c r="B59" s="62"/>
      <c r="C59" s="62"/>
      <c r="D59" s="62"/>
      <c r="E59" s="62"/>
    </row>
    <row r="60" spans="1:8">
      <c r="A60" s="87"/>
      <c r="B60" s="62"/>
      <c r="C60" s="62"/>
      <c r="D60" s="62"/>
      <c r="E60" s="62"/>
    </row>
    <row r="63" spans="1:8">
      <c r="B63" s="72"/>
      <c r="C63" s="72"/>
      <c r="D63" s="72"/>
      <c r="E63" s="72"/>
    </row>
    <row r="1002" spans="1:1">
      <c r="A1002" s="63" t="s">
        <v>555</v>
      </c>
    </row>
  </sheetData>
  <mergeCells count="2">
    <mergeCell ref="B6:E6"/>
    <mergeCell ref="A28:E2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K1006"/>
  <sheetViews>
    <sheetView showGridLines="0" workbookViewId="0">
      <selection activeCell="A117" sqref="A117"/>
    </sheetView>
  </sheetViews>
  <sheetFormatPr baseColWidth="10" defaultColWidth="11.453125" defaultRowHeight="14.5"/>
  <cols>
    <col min="1" max="1" width="62" style="63" customWidth="1"/>
    <col min="2" max="16384" width="11.453125" style="63"/>
  </cols>
  <sheetData>
    <row r="1" spans="1:5" ht="17">
      <c r="A1" s="61" t="str">
        <f>HLOOKUP(INDICE!$F$2,Nombres!$C$3:$D$636,11,FALSE)</f>
        <v>Mexico</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40">
        <f>+España!B6</f>
        <v>2025</v>
      </c>
      <c r="C6" s="240"/>
      <c r="D6" s="240"/>
      <c r="E6" s="240"/>
    </row>
    <row r="7" spans="1:5">
      <c r="A7" s="69"/>
      <c r="B7" s="70" t="str">
        <f>+España!B7</f>
        <v>1Q</v>
      </c>
      <c r="C7" s="70" t="str">
        <f>+España!C7</f>
        <v>2Q</v>
      </c>
      <c r="D7" s="70" t="str">
        <f>+España!D7</f>
        <v>3Q</v>
      </c>
      <c r="E7" s="70" t="str">
        <f>+España!E7</f>
        <v>4Q</v>
      </c>
    </row>
    <row r="8" spans="1:5">
      <c r="A8" s="25" t="str">
        <f>HLOOKUP(INDICE!$F$2,Nombres!$C$3:$D$636,33,FALSE)</f>
        <v>Net interest income</v>
      </c>
      <c r="B8" s="71">
        <v>2766.8090000000011</v>
      </c>
      <c r="C8" s="71">
        <v>2744.5330000000008</v>
      </c>
      <c r="D8" s="71">
        <v>2881.5809999999974</v>
      </c>
      <c r="E8" s="71">
        <v>3030.7170000000051</v>
      </c>
    </row>
    <row r="9" spans="1:5">
      <c r="A9" s="17" t="str">
        <f>HLOOKUP(INDICE!$F$2,Nombres!$C$3:$D$636,34,FALSE)</f>
        <v>Net fees and commissions</v>
      </c>
      <c r="B9" s="74">
        <v>582.62822570100002</v>
      </c>
      <c r="C9" s="74">
        <v>561.55554345199994</v>
      </c>
      <c r="D9" s="74">
        <v>585.97161934200005</v>
      </c>
      <c r="E9" s="74">
        <v>637.02284419100022</v>
      </c>
    </row>
    <row r="10" spans="1:5">
      <c r="A10" s="17" t="str">
        <f>HLOOKUP(INDICE!$F$2,Nombres!$C$3:$D$636,35,FALSE)</f>
        <v>Net trading income</v>
      </c>
      <c r="B10" s="74">
        <v>220.07824371099997</v>
      </c>
      <c r="C10" s="74">
        <v>179.79515819200006</v>
      </c>
      <c r="D10" s="74">
        <v>170.44410593100002</v>
      </c>
      <c r="E10" s="74">
        <v>217.89271474699993</v>
      </c>
    </row>
    <row r="11" spans="1:5">
      <c r="A11" s="17" t="str">
        <f>HLOOKUP(INDICE!$F$2,Nombres!$C$3:$D$636,36,FALSE)</f>
        <v>Other operating income and expenses</v>
      </c>
      <c r="B11" s="74">
        <v>135.36699999999996</v>
      </c>
      <c r="C11" s="74">
        <v>157.81900000000002</v>
      </c>
      <c r="D11" s="74">
        <v>137.16399999999987</v>
      </c>
      <c r="E11" s="74">
        <v>189.05100000000007</v>
      </c>
    </row>
    <row r="12" spans="1:5">
      <c r="A12" s="25" t="str">
        <f>HLOOKUP(INDICE!$F$2,Nombres!$C$3:$D$636,37,FALSE)</f>
        <v>Gross income</v>
      </c>
      <c r="B12" s="71">
        <f t="shared" ref="B12:E12" si="0">+SUM(B8:B11)</f>
        <v>3704.8824694120012</v>
      </c>
      <c r="C12" s="71">
        <f t="shared" si="0"/>
        <v>3643.7027016440006</v>
      </c>
      <c r="D12" s="71">
        <f t="shared" si="0"/>
        <v>3775.1607252729973</v>
      </c>
      <c r="E12" s="71">
        <f t="shared" si="0"/>
        <v>4074.6835589380053</v>
      </c>
    </row>
    <row r="13" spans="1:5">
      <c r="A13" s="17" t="str">
        <f>HLOOKUP(INDICE!$F$2,Nombres!$C$3:$D$636,38,FALSE)</f>
        <v>Operating expenses</v>
      </c>
      <c r="B13" s="74">
        <v>-1148.277651242958</v>
      </c>
      <c r="C13" s="74">
        <v>-1106.9891220504651</v>
      </c>
      <c r="D13" s="74">
        <v>-1146.522412561621</v>
      </c>
      <c r="E13" s="74">
        <v>-1237.6999391446464</v>
      </c>
    </row>
    <row r="14" spans="1:5">
      <c r="A14" s="17" t="str">
        <f>HLOOKUP(INDICE!$F$2,Nombres!$C$3:$D$636,39,FALSE)</f>
        <v xml:space="preserve">  Administration expenses</v>
      </c>
      <c r="B14" s="74">
        <v>-1040.0180226329583</v>
      </c>
      <c r="C14" s="74">
        <v>-999.73122287446517</v>
      </c>
      <c r="D14" s="74">
        <v>-1035.952582373041</v>
      </c>
      <c r="E14" s="74">
        <v>-1123.3383769876464</v>
      </c>
    </row>
    <row r="15" spans="1:5">
      <c r="A15" s="75" t="str">
        <f>HLOOKUP(INDICE!$F$2,Nombres!$C$3:$D$636,40,FALSE)</f>
        <v xml:space="preserve">  Personnel expenses</v>
      </c>
      <c r="B15" s="74">
        <v>-552.81629981648018</v>
      </c>
      <c r="C15" s="74">
        <v>-514.44121890191502</v>
      </c>
      <c r="D15" s="74">
        <v>-524.38439250119643</v>
      </c>
      <c r="E15" s="74">
        <v>-584.77911444632332</v>
      </c>
    </row>
    <row r="16" spans="1:5">
      <c r="A16" s="75" t="str">
        <f>HLOOKUP(INDICE!$F$2,Nombres!$C$3:$D$636,41,FALSE)</f>
        <v xml:space="preserve">  General and administrative expenses</v>
      </c>
      <c r="B16" s="74">
        <v>-487.20172281647802</v>
      </c>
      <c r="C16" s="74">
        <v>-485.2900039725501</v>
      </c>
      <c r="D16" s="74">
        <v>-511.56818987184448</v>
      </c>
      <c r="E16" s="74">
        <v>-538.55926254132305</v>
      </c>
    </row>
    <row r="17" spans="1:5">
      <c r="A17" s="17" t="str">
        <f>HLOOKUP(INDICE!$F$2,Nombres!$C$3:$D$636,42,FALSE)</f>
        <v xml:space="preserve">  Depreciation</v>
      </c>
      <c r="B17" s="74">
        <v>-108.25962860999998</v>
      </c>
      <c r="C17" s="74">
        <v>-107.25789917599997</v>
      </c>
      <c r="D17" s="74">
        <v>-110.56983018858001</v>
      </c>
      <c r="E17" s="74">
        <v>-114.36156215699999</v>
      </c>
    </row>
    <row r="18" spans="1:5">
      <c r="A18" s="25" t="str">
        <f>HLOOKUP(INDICE!$F$2,Nombres!$C$3:$D$636,43,FALSE)</f>
        <v>Operating income</v>
      </c>
      <c r="B18" s="71">
        <f t="shared" ref="B18:E18" si="1">+B12+B13</f>
        <v>2556.604818169043</v>
      </c>
      <c r="C18" s="71">
        <f t="shared" si="1"/>
        <v>2536.7135795935355</v>
      </c>
      <c r="D18" s="71">
        <f t="shared" si="1"/>
        <v>2628.6383127113763</v>
      </c>
      <c r="E18" s="71">
        <f t="shared" si="1"/>
        <v>2836.9836197933591</v>
      </c>
    </row>
    <row r="19" spans="1:5">
      <c r="A19" s="17" t="str">
        <f>HLOOKUP(INDICE!$F$2,Nombres!$C$3:$D$636,44,FALSE)</f>
        <v>Impaiment on financial assets not measured at fair value through profit or loss</v>
      </c>
      <c r="B19" s="74">
        <v>-695.67700000000002</v>
      </c>
      <c r="C19" s="74">
        <v>-790.37100000000021</v>
      </c>
      <c r="D19" s="74">
        <v>-792.65799999999956</v>
      </c>
      <c r="E19" s="74">
        <v>-851.75099999999998</v>
      </c>
    </row>
    <row r="20" spans="1:5">
      <c r="A20" s="17" t="str">
        <f>HLOOKUP(INDICE!$F$2,Nombres!$C$3:$D$636,45,FALSE)</f>
        <v>Provisions or reversal of provisions and other results</v>
      </c>
      <c r="B20" s="74">
        <v>-13.582000000000001</v>
      </c>
      <c r="C20" s="74">
        <v>-21.102</v>
      </c>
      <c r="D20" s="74">
        <v>-34.67</v>
      </c>
      <c r="E20" s="74">
        <v>-35.737000000000016</v>
      </c>
    </row>
    <row r="21" spans="1:5">
      <c r="A21" s="25" t="str">
        <f>HLOOKUP(INDICE!$F$2,Nombres!$C$3:$D$636,46,FALSE)</f>
        <v>Profit/(loss) before tax</v>
      </c>
      <c r="B21" s="71">
        <f t="shared" ref="B21:E21" si="2">+B18+B19+B20</f>
        <v>1847.3458181690428</v>
      </c>
      <c r="C21" s="71">
        <f t="shared" si="2"/>
        <v>1725.2405795935354</v>
      </c>
      <c r="D21" s="71">
        <f t="shared" si="2"/>
        <v>1801.3103127113768</v>
      </c>
      <c r="E21" s="71">
        <f t="shared" si="2"/>
        <v>1949.4956197933591</v>
      </c>
    </row>
    <row r="22" spans="1:5">
      <c r="A22" s="17" t="str">
        <f>HLOOKUP(INDICE!$F$2,Nombres!$C$3:$D$636,47,FALSE)</f>
        <v>Income tax</v>
      </c>
      <c r="B22" s="74">
        <v>-518.34278535704664</v>
      </c>
      <c r="C22" s="74">
        <v>-482.30336023407534</v>
      </c>
      <c r="D22" s="74">
        <v>-506.10788085033431</v>
      </c>
      <c r="E22" s="74">
        <v>-563.63257662663113</v>
      </c>
    </row>
    <row r="23" spans="1:5">
      <c r="A23" s="25" t="str">
        <f>HLOOKUP(INDICE!$F$2,Nombres!$C$3:$D$636,48,FALSE)</f>
        <v>Profit/(loss) for the year</v>
      </c>
      <c r="B23" s="71">
        <f t="shared" ref="B23:E23" si="3">+B21+B22</f>
        <v>1329.003032811996</v>
      </c>
      <c r="C23" s="71">
        <f t="shared" si="3"/>
        <v>1242.93721935946</v>
      </c>
      <c r="D23" s="71">
        <f t="shared" si="3"/>
        <v>1295.2024318610424</v>
      </c>
      <c r="E23" s="71">
        <f t="shared" si="3"/>
        <v>1385.8630431667279</v>
      </c>
    </row>
    <row r="24" spans="1:5">
      <c r="A24" s="17" t="str">
        <f>HLOOKUP(INDICE!$F$2,Nombres!$C$3:$D$636,49,FALSE)</f>
        <v>Non-controlling interests</v>
      </c>
      <c r="B24" s="74">
        <v>-0.24499995717447176</v>
      </c>
      <c r="C24" s="74">
        <v>-0.22899996322838187</v>
      </c>
      <c r="D24" s="74">
        <v>-0.23699996214647043</v>
      </c>
      <c r="E24" s="74">
        <v>-0.25399994900946887</v>
      </c>
    </row>
    <row r="25" spans="1:5">
      <c r="A25" s="19" t="str">
        <f>HLOOKUP(INDICE!$F$2,Nombres!$C$3:$D$636,50,FALSE)</f>
        <v>Net attributable profit</v>
      </c>
      <c r="B25" s="89">
        <f t="shared" ref="B25:E25" si="4">+B23+B24</f>
        <v>1328.7580328548215</v>
      </c>
      <c r="C25" s="89">
        <f t="shared" si="4"/>
        <v>1242.7082193962315</v>
      </c>
      <c r="D25" s="89">
        <f t="shared" si="4"/>
        <v>1294.965431898896</v>
      </c>
      <c r="E25" s="89">
        <f t="shared" si="4"/>
        <v>1385.6090432177184</v>
      </c>
    </row>
    <row r="26" spans="1:5">
      <c r="A26" s="87"/>
      <c r="B26" s="92">
        <v>0</v>
      </c>
      <c r="C26" s="92">
        <v>0</v>
      </c>
      <c r="D26" s="92">
        <v>0</v>
      </c>
      <c r="E26" s="92">
        <v>0</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13135.222999999998</v>
      </c>
      <c r="C31" s="74">
        <v>10672.175999999999</v>
      </c>
      <c r="D31" s="74">
        <v>12325.749999999998</v>
      </c>
      <c r="E31" s="74">
        <v>10417.314</v>
      </c>
    </row>
    <row r="32" spans="1:5">
      <c r="A32" s="17" t="str">
        <f>HLOOKUP(INDICE!$F$2,Nombres!$C$3:$D$636,53,FALSE)</f>
        <v xml:space="preserve">Financial assets designated at fair value </v>
      </c>
      <c r="B32" s="74">
        <v>49627.682999999997</v>
      </c>
      <c r="C32" s="74">
        <v>53184.304999999993</v>
      </c>
      <c r="D32" s="74">
        <v>54879.899000000005</v>
      </c>
      <c r="E32" s="74">
        <v>60135.851999999999</v>
      </c>
    </row>
    <row r="33" spans="1:5">
      <c r="A33" s="17" t="str">
        <f>HLOOKUP(INDICE!$F$2,Nombres!$C$3:$D$636,54,FALSE)</f>
        <v>Financial assets at amortized cost</v>
      </c>
      <c r="B33" s="74">
        <v>93721.475999999995</v>
      </c>
      <c r="C33" s="74">
        <v>95386.501999999993</v>
      </c>
      <c r="D33" s="74">
        <v>98611.213000000003</v>
      </c>
      <c r="E33" s="74">
        <v>105493.79700000001</v>
      </c>
    </row>
    <row r="34" spans="1:5">
      <c r="A34" s="17" t="str">
        <f>HLOOKUP(INDICE!$F$2,Nombres!$C$3:$D$636,55,FALSE)</f>
        <v xml:space="preserve">    of which loans and advances to customers</v>
      </c>
      <c r="B34" s="74">
        <v>88521.657999999996</v>
      </c>
      <c r="C34" s="74">
        <v>88758.416000000012</v>
      </c>
      <c r="D34" s="74">
        <v>92147.225999999995</v>
      </c>
      <c r="E34" s="74">
        <v>97259.438999999998</v>
      </c>
    </row>
    <row r="35" spans="1:5" ht="1.9" customHeight="1">
      <c r="A35" s="17"/>
      <c r="B35" s="74"/>
      <c r="C35" s="74"/>
      <c r="D35" s="74"/>
      <c r="E35" s="74"/>
    </row>
    <row r="36" spans="1:5">
      <c r="A36" s="17" t="str">
        <f>HLOOKUP(INDICE!$F$2,Nombres!$C$3:$D$636,56,FALSE)</f>
        <v>Tangible assets</v>
      </c>
      <c r="B36" s="74">
        <v>1962.4190000000008</v>
      </c>
      <c r="C36" s="74">
        <v>1963.4849999999999</v>
      </c>
      <c r="D36" s="74">
        <v>2005.7540000000001</v>
      </c>
      <c r="E36" s="74">
        <v>2081.4810000000007</v>
      </c>
    </row>
    <row r="37" spans="1:5">
      <c r="A37" s="17" t="str">
        <f>HLOOKUP(INDICE!$F$2,Nombres!$C$3:$D$636,57,FALSE)</f>
        <v>Other assets</v>
      </c>
      <c r="B37" s="74">
        <f t="shared" ref="B37:E37" si="5">+B38-B36-B33-B32-B31</f>
        <v>4460.9459999999599</v>
      </c>
      <c r="C37" s="74">
        <f t="shared" si="5"/>
        <v>4440.4840000045588</v>
      </c>
      <c r="D37" s="74">
        <f t="shared" si="5"/>
        <v>4720.8879999999644</v>
      </c>
      <c r="E37" s="74">
        <f t="shared" si="5"/>
        <v>4525.409000000056</v>
      </c>
    </row>
    <row r="38" spans="1:5">
      <c r="A38" s="19" t="str">
        <f>HLOOKUP(INDICE!$F$2,Nombres!$C$3:$D$636,58,FALSE)</f>
        <v>Total assets / Liabilities and equity</v>
      </c>
      <c r="B38" s="19">
        <v>162907.74699999994</v>
      </c>
      <c r="C38" s="89">
        <v>165646.95200000453</v>
      </c>
      <c r="D38" s="89">
        <v>172543.50399999996</v>
      </c>
      <c r="E38" s="89">
        <v>182653.85300000006</v>
      </c>
    </row>
    <row r="39" spans="1:5">
      <c r="A39" s="17" t="str">
        <f>HLOOKUP(INDICE!$F$2,Nombres!$C$3:$D$636,59,FALSE)</f>
        <v>Financial liabilities held for trading and designated at fair value through profit or loss</v>
      </c>
      <c r="B39" s="74">
        <v>25061.718000000001</v>
      </c>
      <c r="C39" s="74">
        <v>28406.71</v>
      </c>
      <c r="D39" s="74">
        <v>30546.241999999998</v>
      </c>
      <c r="E39" s="74">
        <v>32584.429000000004</v>
      </c>
    </row>
    <row r="40" spans="1:5">
      <c r="A40" s="17" t="str">
        <f>HLOOKUP(INDICE!$F$2,Nombres!$C$3:$D$636,60,FALSE)</f>
        <v>Deposits from central banks and credit institutions</v>
      </c>
      <c r="B40" s="74">
        <v>8001.6170000000002</v>
      </c>
      <c r="C40" s="74">
        <v>7770.2839999999997</v>
      </c>
      <c r="D40" s="74">
        <v>6813.04</v>
      </c>
      <c r="E40" s="74">
        <v>6028.0259999999998</v>
      </c>
    </row>
    <row r="41" spans="1:5" ht="15.75" customHeight="1">
      <c r="A41" s="17" t="str">
        <f>HLOOKUP(INDICE!$F$2,Nombres!$C$3:$D$636,61,FALSE)</f>
        <v>Deposits from customers</v>
      </c>
      <c r="B41" s="74">
        <v>86730.773000000016</v>
      </c>
      <c r="C41" s="74">
        <v>85536.717000000004</v>
      </c>
      <c r="D41" s="74">
        <v>87553.633999999991</v>
      </c>
      <c r="E41" s="74">
        <v>93854.753000000012</v>
      </c>
    </row>
    <row r="42" spans="1:5">
      <c r="A42" s="17" t="str">
        <f>HLOOKUP(INDICE!$F$2,Nombres!$C$3:$D$636,62,FALSE)</f>
        <v>Debt certificates</v>
      </c>
      <c r="B42" s="74">
        <v>11098.449357424352</v>
      </c>
      <c r="C42" s="74">
        <v>11076.634846682367</v>
      </c>
      <c r="D42" s="74">
        <v>11858.715531184464</v>
      </c>
      <c r="E42" s="74">
        <v>11664.279281765979</v>
      </c>
    </row>
    <row r="43" spans="1:5" hidden="1">
      <c r="A43" s="17"/>
      <c r="B43" s="74"/>
      <c r="C43" s="74"/>
      <c r="D43" s="74"/>
      <c r="E43" s="74"/>
    </row>
    <row r="44" spans="1:5">
      <c r="A44" s="17" t="str">
        <f>HLOOKUP(INDICE!$F$2,Nombres!$C$3:$D$636,63,FALSE)</f>
        <v>Other liabilities</v>
      </c>
      <c r="B44" s="74">
        <f t="shared" ref="B44:E44" si="6">+B38-B39-B40-B41-B42-B45</f>
        <v>19900.266387714189</v>
      </c>
      <c r="C44" s="74">
        <f t="shared" si="6"/>
        <v>21019.273154158571</v>
      </c>
      <c r="D44" s="74">
        <f t="shared" si="6"/>
        <v>23627.505808741706</v>
      </c>
      <c r="E44" s="74">
        <f t="shared" si="6"/>
        <v>27507.197592422737</v>
      </c>
    </row>
    <row r="45" spans="1:5">
      <c r="A45" s="17" t="str">
        <f>HLOOKUP(INDICE!$F$2,Nombres!$C$3:$D$636,282,FALSE)</f>
        <v>Allocated regulatory capital</v>
      </c>
      <c r="B45" s="74">
        <v>12114.923254861396</v>
      </c>
      <c r="C45" s="74">
        <v>11837.332999163595</v>
      </c>
      <c r="D45" s="74">
        <v>12144.366660073794</v>
      </c>
      <c r="E45" s="74">
        <v>11015.168125811317</v>
      </c>
    </row>
    <row r="46" spans="1:5">
      <c r="A46" s="87"/>
      <c r="B46" s="94"/>
      <c r="C46" s="94"/>
      <c r="D46" s="94"/>
      <c r="E46" s="94"/>
    </row>
    <row r="47" spans="1:5">
      <c r="A47" s="17"/>
      <c r="B47" s="94"/>
      <c r="C47" s="94"/>
      <c r="D47" s="94"/>
      <c r="E47" s="94"/>
    </row>
    <row r="48" spans="1:5" ht="17">
      <c r="A48" s="90" t="str">
        <f>HLOOKUP(INDICE!$F$2,Nombres!$C$3:$D$636,65,FALSE)</f>
        <v>Relevant business indicators</v>
      </c>
      <c r="B48" s="95"/>
      <c r="C48" s="95"/>
      <c r="D48" s="95"/>
      <c r="E48" s="95"/>
    </row>
    <row r="49" spans="1:8">
      <c r="A49" s="67" t="str">
        <f>HLOOKUP(INDICE!$F$2,Nombres!$C$3:$D$636,32,FALSE)</f>
        <v>(Million euros)</v>
      </c>
      <c r="B49" s="96"/>
      <c r="C49" s="94"/>
      <c r="D49" s="94"/>
      <c r="E49" s="94"/>
    </row>
    <row r="50" spans="1:8">
      <c r="A50" s="62"/>
      <c r="B50" s="93">
        <f t="shared" ref="B50:E50" si="7">+B$30</f>
        <v>45747</v>
      </c>
      <c r="C50" s="93">
        <f t="shared" si="7"/>
        <v>45838</v>
      </c>
      <c r="D50" s="93">
        <f t="shared" si="7"/>
        <v>45930</v>
      </c>
      <c r="E50" s="93">
        <f t="shared" si="7"/>
        <v>46022</v>
      </c>
    </row>
    <row r="51" spans="1:8">
      <c r="A51" s="17" t="str">
        <f>HLOOKUP(INDICE!$F$2,Nombres!$C$3:$D$636,66,FALSE)</f>
        <v>Loans and advances to customers (gross) (*)</v>
      </c>
      <c r="B51" s="74">
        <v>90968.974000000002</v>
      </c>
      <c r="C51" s="74">
        <v>91654.629000000015</v>
      </c>
      <c r="D51" s="74">
        <v>95195.686000000002</v>
      </c>
      <c r="E51" s="74">
        <v>100560.936</v>
      </c>
      <c r="H51" s="72"/>
    </row>
    <row r="52" spans="1:8">
      <c r="A52" s="17" t="str">
        <f>HLOOKUP(INDICE!$F$2,Nombres!$C$3:$D$636,67,FALSE)</f>
        <v>Customer deposits under management (*)</v>
      </c>
      <c r="B52" s="74">
        <v>85776.790999999997</v>
      </c>
      <c r="C52" s="74">
        <v>85534.270999999993</v>
      </c>
      <c r="D52" s="74">
        <v>87551.797999999995</v>
      </c>
      <c r="E52" s="74">
        <v>93816.763999999996</v>
      </c>
      <c r="H52" s="72"/>
    </row>
    <row r="53" spans="1:8">
      <c r="A53" s="17" t="str">
        <f>HLOOKUP(INDICE!$F$2,Nombres!$C$3:$D$636,68,FALSE)</f>
        <v>Investment funds and managed portfolios</v>
      </c>
      <c r="B53" s="74">
        <v>53844.043959866562</v>
      </c>
      <c r="C53" s="74">
        <v>56300.495369076081</v>
      </c>
      <c r="D53" s="74">
        <v>61051.691282672778</v>
      </c>
      <c r="E53" s="74">
        <v>62656.833036683594</v>
      </c>
    </row>
    <row r="54" spans="1:8">
      <c r="A54" s="17" t="str">
        <f>HLOOKUP(INDICE!$F$2,Nombres!$C$3:$D$636,69,FALSE)</f>
        <v>Pension funds</v>
      </c>
      <c r="B54" s="74">
        <v>0</v>
      </c>
      <c r="C54" s="74">
        <v>0</v>
      </c>
      <c r="D54" s="74">
        <v>0</v>
      </c>
      <c r="E54" s="74">
        <v>0</v>
      </c>
    </row>
    <row r="55" spans="1:8">
      <c r="A55" s="17" t="str">
        <f>HLOOKUP(INDICE!$F$2,Nombres!$C$3:$D$636,70,FALSE)</f>
        <v>Other off balance-sheet funds</v>
      </c>
      <c r="B55" s="74">
        <v>4811.1747404828402</v>
      </c>
      <c r="C55" s="74">
        <v>5435.6119709538953</v>
      </c>
      <c r="D55" s="74">
        <v>6541.0300632261542</v>
      </c>
      <c r="E55" s="74">
        <v>6876.1352405793505</v>
      </c>
    </row>
    <row r="56" spans="1:8">
      <c r="A56" s="87" t="str">
        <f>HLOOKUP(INDICE!$F$2,Nombres!$C$3:$D$636,71,FALSE)</f>
        <v xml:space="preserve">(*) Excluding repos. </v>
      </c>
      <c r="B56" s="80"/>
      <c r="C56" s="80"/>
      <c r="D56" s="80"/>
      <c r="E56" s="80"/>
    </row>
    <row r="57" spans="1:8">
      <c r="A57" s="87">
        <f>HLOOKUP(INDICE!$F$2,Nombres!$C$3:$D$636,72,FALSE)</f>
        <v>0</v>
      </c>
      <c r="B57" s="62"/>
      <c r="C57" s="62"/>
      <c r="D57" s="62"/>
      <c r="E57" s="62"/>
    </row>
    <row r="58" spans="1:8">
      <c r="A58" s="87"/>
      <c r="B58" s="62"/>
      <c r="C58" s="62"/>
      <c r="D58" s="62"/>
      <c r="E58" s="62"/>
    </row>
    <row r="59" spans="1:8" hidden="1">
      <c r="A59" s="87"/>
      <c r="B59" s="62"/>
      <c r="C59" s="62"/>
      <c r="D59" s="62"/>
      <c r="E59" s="62"/>
    </row>
    <row r="60" spans="1:8" hidden="1">
      <c r="A60" s="87"/>
      <c r="B60" s="62"/>
      <c r="C60" s="62"/>
      <c r="D60" s="62"/>
      <c r="E60" s="62"/>
    </row>
    <row r="61" spans="1:8" hidden="1">
      <c r="A61" s="87"/>
      <c r="B61" s="62"/>
      <c r="C61" s="62"/>
      <c r="D61" s="62"/>
      <c r="E61" s="62"/>
    </row>
    <row r="62" spans="1:8" hidden="1">
      <c r="A62" s="87"/>
      <c r="B62" s="62"/>
      <c r="C62" s="62"/>
      <c r="D62" s="62"/>
      <c r="E62" s="62"/>
    </row>
    <row r="63" spans="1:8" hidden="1">
      <c r="A63" s="87"/>
      <c r="B63" s="62"/>
      <c r="C63" s="62"/>
      <c r="D63" s="62"/>
      <c r="E63" s="62"/>
    </row>
    <row r="64" spans="1:8"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hidden="1">
      <c r="A114" s="87"/>
      <c r="B114" s="74"/>
      <c r="C114" s="62"/>
      <c r="D114" s="62"/>
      <c r="E114" s="62"/>
    </row>
    <row r="115" spans="1:5" ht="17">
      <c r="A115" s="65" t="str">
        <f>HLOOKUP(INDICE!$F$2,Nombres!$C$3:$D$636,31,FALSE)</f>
        <v xml:space="preserve">Income statement  </v>
      </c>
      <c r="B115" s="66"/>
      <c r="C115" s="66"/>
      <c r="D115" s="66"/>
      <c r="E115" s="66"/>
    </row>
    <row r="116" spans="1:5">
      <c r="A116" s="67" t="str">
        <f>HLOOKUP(INDICE!$F$2,Nombres!$C$3:$D$636,74,FALSE)</f>
        <v>(Million Mexican pesos)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59483.001391759281</v>
      </c>
      <c r="C120" s="71">
        <v>60739.621810807235</v>
      </c>
      <c r="D120" s="71">
        <v>62738.809415467462</v>
      </c>
      <c r="E120" s="71">
        <v>64637.842173446239</v>
      </c>
    </row>
    <row r="121" spans="1:5">
      <c r="A121" s="17" t="str">
        <f>HLOOKUP(INDICE!$F$2,Nombres!$C$3:$D$636,34,FALSE)</f>
        <v>Net fees and commissions</v>
      </c>
      <c r="B121" s="74">
        <v>12525.792550261829</v>
      </c>
      <c r="C121" s="74">
        <v>12433.060330499749</v>
      </c>
      <c r="D121" s="74">
        <v>12757.650479455177</v>
      </c>
      <c r="E121" s="74">
        <v>13590.401769406124</v>
      </c>
    </row>
    <row r="122" spans="1:5">
      <c r="A122" s="17" t="str">
        <f>HLOOKUP(INDICE!$F$2,Nombres!$C$3:$D$636,35,FALSE)</f>
        <v>Net trading income</v>
      </c>
      <c r="B122" s="74">
        <v>4731.4124238273553</v>
      </c>
      <c r="C122" s="74">
        <v>3991.2960064810527</v>
      </c>
      <c r="D122" s="74">
        <v>3709.9218083409182</v>
      </c>
      <c r="E122" s="74">
        <v>4651.2659182924826</v>
      </c>
    </row>
    <row r="123" spans="1:5">
      <c r="A123" s="17" t="str">
        <f>HLOOKUP(INDICE!$F$2,Nombres!$C$3:$D$636,36,FALSE)</f>
        <v>Other operating income and expenses</v>
      </c>
      <c r="B123" s="74">
        <v>2910.2245400427742</v>
      </c>
      <c r="C123" s="74">
        <v>3485.2395785372528</v>
      </c>
      <c r="D123" s="74">
        <v>2985.9459726373029</v>
      </c>
      <c r="E123" s="74">
        <v>4043.6661896511428</v>
      </c>
    </row>
    <row r="124" spans="1:5">
      <c r="A124" s="25" t="str">
        <f>HLOOKUP(INDICE!$F$2,Nombres!$C$3:$D$636,37,FALSE)</f>
        <v>Gross income</v>
      </c>
      <c r="B124" s="71">
        <f t="shared" ref="B124:E124" si="9">+SUM(B120:B123)</f>
        <v>79650.430905891233</v>
      </c>
      <c r="C124" s="71">
        <f t="shared" si="9"/>
        <v>80649.217726325282</v>
      </c>
      <c r="D124" s="71">
        <f t="shared" si="9"/>
        <v>82192.327675900859</v>
      </c>
      <c r="E124" s="71">
        <f t="shared" si="9"/>
        <v>86923.176050795984</v>
      </c>
    </row>
    <row r="125" spans="1:5">
      <c r="A125" s="17" t="str">
        <f>HLOOKUP(INDICE!$F$2,Nombres!$C$3:$D$636,38,FALSE)</f>
        <v>Operating expenses</v>
      </c>
      <c r="B125" s="74">
        <v>-24686.561713139741</v>
      </c>
      <c r="C125" s="74">
        <v>-24509.09471810102</v>
      </c>
      <c r="D125" s="74">
        <v>-24961.609506871297</v>
      </c>
      <c r="E125" s="74">
        <v>-26400.362169275697</v>
      </c>
    </row>
    <row r="126" spans="1:5">
      <c r="A126" s="17" t="str">
        <f>HLOOKUP(INDICE!$F$2,Nombres!$C$3:$D$636,39,FALSE)</f>
        <v xml:space="preserve">  Administration expenses</v>
      </c>
      <c r="B126" s="74">
        <v>-22359.112424345331</v>
      </c>
      <c r="C126" s="74">
        <v>-22135.314698940139</v>
      </c>
      <c r="D126" s="74">
        <v>-22554.301041555125</v>
      </c>
      <c r="E126" s="74">
        <v>-23962.482757895876</v>
      </c>
    </row>
    <row r="127" spans="1:5">
      <c r="A127" s="75" t="str">
        <f>HLOOKUP(INDICE!$F$2,Nombres!$C$3:$D$636,40,FALSE)</f>
        <v xml:space="preserve">  Personnel expenses</v>
      </c>
      <c r="B127" s="74">
        <v>-11884.872693189194</v>
      </c>
      <c r="C127" s="74">
        <v>-11395.93596157956</v>
      </c>
      <c r="D127" s="74">
        <v>-11416.171681122833</v>
      </c>
      <c r="E127" s="74">
        <v>-12475.397959976133</v>
      </c>
    </row>
    <row r="128" spans="1:5">
      <c r="A128" s="75" t="str">
        <f>HLOOKUP(INDICE!$F$2,Nombres!$C$3:$D$636,41,FALSE)</f>
        <v xml:space="preserve">  General and administrative expenses</v>
      </c>
      <c r="B128" s="74">
        <v>-10474.239731156138</v>
      </c>
      <c r="C128" s="74">
        <v>-10739.378737360583</v>
      </c>
      <c r="D128" s="74">
        <v>-11138.129360432293</v>
      </c>
      <c r="E128" s="74">
        <v>-11487.084797919739</v>
      </c>
    </row>
    <row r="129" spans="1:5">
      <c r="A129" s="17" t="str">
        <f>HLOOKUP(INDICE!$F$2,Nombres!$C$3:$D$636,42,FALSE)</f>
        <v xml:space="preserve">  Depreciation</v>
      </c>
      <c r="B129" s="74">
        <v>-2327.4492887944093</v>
      </c>
      <c r="C129" s="74">
        <v>-2373.7800191608821</v>
      </c>
      <c r="D129" s="74">
        <v>-2407.3084653161695</v>
      </c>
      <c r="E129" s="74">
        <v>-2437.8794113798235</v>
      </c>
    </row>
    <row r="130" spans="1:5">
      <c r="A130" s="25" t="str">
        <f>HLOOKUP(INDICE!$F$2,Nombres!$C$3:$D$636,43,FALSE)</f>
        <v>Operating income</v>
      </c>
      <c r="B130" s="71">
        <f t="shared" ref="B130:E130" si="10">+B124+B125</f>
        <v>54963.869192751488</v>
      </c>
      <c r="C130" s="71">
        <f t="shared" si="10"/>
        <v>56140.123008224262</v>
      </c>
      <c r="D130" s="71">
        <f t="shared" si="10"/>
        <v>57230.718169029562</v>
      </c>
      <c r="E130" s="71">
        <f t="shared" si="10"/>
        <v>60522.813881520284</v>
      </c>
    </row>
    <row r="131" spans="1:5">
      <c r="A131" s="17" t="str">
        <f>HLOOKUP(INDICE!$F$2,Nombres!$C$3:$D$636,44,FALSE)</f>
        <v>Impaiment on financial assets not measured at fair value through profit or loss</v>
      </c>
      <c r="B131" s="74">
        <v>-14956.202599895732</v>
      </c>
      <c r="C131" s="74">
        <v>-17459.965506697452</v>
      </c>
      <c r="D131" s="74">
        <v>-17258.458275098834</v>
      </c>
      <c r="E131" s="74">
        <v>-18175.803338249505</v>
      </c>
    </row>
    <row r="132" spans="1:5">
      <c r="A132" s="17" t="str">
        <f>HLOOKUP(INDICE!$F$2,Nombres!$C$3:$D$636,45,FALSE)</f>
        <v>Provisions or reversal of provisions and other results</v>
      </c>
      <c r="B132" s="74">
        <v>-291.99634846600918</v>
      </c>
      <c r="C132" s="74">
        <v>-464.58915523849788</v>
      </c>
      <c r="D132" s="74">
        <v>-755.29625641543305</v>
      </c>
      <c r="E132" s="74">
        <v>-765.89094517464741</v>
      </c>
    </row>
    <row r="133" spans="1:5">
      <c r="A133" s="25" t="str">
        <f>HLOOKUP(INDICE!$F$2,Nombres!$C$3:$D$636,46,FALSE)</f>
        <v>Profit/(loss) before tax</v>
      </c>
      <c r="B133" s="71">
        <f t="shared" ref="B133:E133" si="11">+B130+B131+B132</f>
        <v>39715.670244389745</v>
      </c>
      <c r="C133" s="71">
        <f t="shared" si="11"/>
        <v>38215.56834628831</v>
      </c>
      <c r="D133" s="71">
        <f t="shared" si="11"/>
        <v>39216.963637515299</v>
      </c>
      <c r="E133" s="71">
        <f t="shared" si="11"/>
        <v>41581.119598096135</v>
      </c>
    </row>
    <row r="134" spans="1:5">
      <c r="A134" s="17" t="str">
        <f>HLOOKUP(INDICE!$F$2,Nombres!$C$3:$D$636,47,FALSE)</f>
        <v>Income tax</v>
      </c>
      <c r="B134" s="74">
        <v>-11143.734396845455</v>
      </c>
      <c r="C134" s="74">
        <v>-10684.035413212052</v>
      </c>
      <c r="D134" s="74">
        <v>-11018.698015361593</v>
      </c>
      <c r="E134" s="74">
        <v>-12027.689751119946</v>
      </c>
    </row>
    <row r="135" spans="1:5">
      <c r="A135" s="25" t="str">
        <f>HLOOKUP(INDICE!$F$2,Nombres!$C$3:$D$636,48,FALSE)</f>
        <v>Profit/(loss) for the year</v>
      </c>
      <c r="B135" s="71">
        <f t="shared" ref="B135:E135" si="12">+B133+B134</f>
        <v>28571.93584754429</v>
      </c>
      <c r="C135" s="71">
        <f t="shared" si="12"/>
        <v>27531.532933076258</v>
      </c>
      <c r="D135" s="71">
        <f t="shared" si="12"/>
        <v>28198.265622153704</v>
      </c>
      <c r="E135" s="71">
        <f t="shared" si="12"/>
        <v>29553.429846976189</v>
      </c>
    </row>
    <row r="136" spans="1:5">
      <c r="A136" s="17" t="str">
        <f>HLOOKUP(INDICE!$F$2,Nombres!$C$3:$D$636,49,FALSE)</f>
        <v>Non-controlling interests</v>
      </c>
      <c r="B136" s="74">
        <v>-5.2671987092696471</v>
      </c>
      <c r="C136" s="74">
        <v>-5.0724815044850695</v>
      </c>
      <c r="D136" s="74">
        <v>-5.1597539050235648</v>
      </c>
      <c r="E136" s="74">
        <v>-5.4162511153383139</v>
      </c>
    </row>
    <row r="137" spans="1:5">
      <c r="A137" s="19" t="str">
        <f>HLOOKUP(INDICE!$F$2,Nombres!$C$3:$D$636,50,FALSE)</f>
        <v>Net attributable profit</v>
      </c>
      <c r="B137" s="89">
        <f t="shared" ref="B137:E137" si="13">+B135+B136</f>
        <v>28566.668648835021</v>
      </c>
      <c r="C137" s="89">
        <f t="shared" si="13"/>
        <v>27526.460451571773</v>
      </c>
      <c r="D137" s="89">
        <f t="shared" si="13"/>
        <v>28193.10586824868</v>
      </c>
      <c r="E137" s="89">
        <f t="shared" si="13"/>
        <v>29548.013595860852</v>
      </c>
    </row>
    <row r="138" spans="1:5">
      <c r="A138" s="87"/>
      <c r="B138" s="92">
        <v>0</v>
      </c>
      <c r="C138" s="92">
        <v>0</v>
      </c>
      <c r="D138" s="92">
        <v>0</v>
      </c>
      <c r="E138" s="92">
        <v>0</v>
      </c>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HLOOKUP(INDICE!$F$2,Nombres!$C$3:$D$636,74,FALSE)</f>
        <v>(Million Mexican pesos)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Cash, cash balances at central banks and other demand deposits</v>
      </c>
      <c r="B143" s="74">
        <v>289798.48448407336</v>
      </c>
      <c r="C143" s="74">
        <v>235747.30062030492</v>
      </c>
      <c r="D143" s="74">
        <v>265390.65354753134</v>
      </c>
      <c r="E143" s="74">
        <v>219992.83705275215</v>
      </c>
    </row>
    <row r="144" spans="1:5">
      <c r="A144" s="17" t="str">
        <f>HLOOKUP(INDICE!$F$2,Nombres!$C$3:$D$636,53,FALSE)</f>
        <v xml:space="preserve">Financial assets designated at fair value </v>
      </c>
      <c r="B144" s="74">
        <v>1094920.6817314303</v>
      </c>
      <c r="C144" s="74">
        <v>1174835.9790094576</v>
      </c>
      <c r="D144" s="74">
        <v>1181641.0573184988</v>
      </c>
      <c r="E144" s="74">
        <v>1269948.9225402926</v>
      </c>
    </row>
    <row r="145" spans="1:5">
      <c r="A145" s="17" t="str">
        <f>HLOOKUP(INDICE!$F$2,Nombres!$C$3:$D$636,54,FALSE)</f>
        <v>Financial assets at amortized cost</v>
      </c>
      <c r="B145" s="74">
        <v>2067748.8085590529</v>
      </c>
      <c r="C145" s="74">
        <v>2107078.2905117739</v>
      </c>
      <c r="D145" s="74">
        <v>2123237.4715700536</v>
      </c>
      <c r="E145" s="74">
        <v>2227818.0050536604</v>
      </c>
    </row>
    <row r="146" spans="1:5">
      <c r="A146" s="17" t="str">
        <f>HLOOKUP(INDICE!$F$2,Nombres!$C$3:$D$636,55,FALSE)</f>
        <v xml:space="preserve">    of which loans and advances to customers</v>
      </c>
      <c r="B146" s="74">
        <v>1953026.7839696626</v>
      </c>
      <c r="C146" s="74">
        <v>1960664.5335816543</v>
      </c>
      <c r="D146" s="74">
        <v>1984058.7818794765</v>
      </c>
      <c r="E146" s="74">
        <v>2053924.8328089274</v>
      </c>
    </row>
    <row r="147" spans="1:5" hidden="1">
      <c r="A147" s="17"/>
      <c r="B147" s="74"/>
      <c r="C147" s="74"/>
      <c r="D147" s="74"/>
      <c r="E147" s="74"/>
    </row>
    <row r="148" spans="1:5">
      <c r="A148" s="17" t="str">
        <f>HLOOKUP(INDICE!$F$2,Nombres!$C$3:$D$636,56,FALSE)</f>
        <v>Tangible assets</v>
      </c>
      <c r="B148" s="74">
        <v>43296.261671588472</v>
      </c>
      <c r="C148" s="74">
        <v>43373.187301130863</v>
      </c>
      <c r="D148" s="74">
        <v>43186.691675232942</v>
      </c>
      <c r="E148" s="74">
        <v>43956.715758147788</v>
      </c>
    </row>
    <row r="149" spans="1:5">
      <c r="A149" s="17" t="str">
        <f>HLOOKUP(INDICE!$F$2,Nombres!$C$3:$D$636,57,FALSE)</f>
        <v>Other assets</v>
      </c>
      <c r="B149" s="74">
        <f t="shared" ref="B149:E149" si="15">+B150-B148-B145-B144-B143</f>
        <v>98420.51331530523</v>
      </c>
      <c r="C149" s="74">
        <f t="shared" si="15"/>
        <v>98089.847510294727</v>
      </c>
      <c r="D149" s="74">
        <f t="shared" si="15"/>
        <v>101647.3278817666</v>
      </c>
      <c r="E149" s="74">
        <f t="shared" si="15"/>
        <v>95567.587262545829</v>
      </c>
    </row>
    <row r="150" spans="1:5">
      <c r="A150" s="19" t="str">
        <f>HLOOKUP(INDICE!$F$2,Nombres!$C$3:$D$636,58,FALSE)</f>
        <v>Total assets / Liabilities and equity</v>
      </c>
      <c r="B150" s="89">
        <v>3594184.7497614501</v>
      </c>
      <c r="C150" s="89">
        <v>3659124.6049529621</v>
      </c>
      <c r="D150" s="89">
        <v>3715103.2019930831</v>
      </c>
      <c r="E150" s="89">
        <v>3857284.0676673986</v>
      </c>
    </row>
    <row r="151" spans="1:5">
      <c r="A151" s="17" t="str">
        <f>HLOOKUP(INDICE!$F$2,Nombres!$C$3:$D$636,59,FALSE)</f>
        <v>Financial liabilities held for trading and designated at fair value through profit or loss</v>
      </c>
      <c r="B151" s="74">
        <v>552929.16572229262</v>
      </c>
      <c r="C151" s="74">
        <v>627501.38322364923</v>
      </c>
      <c r="D151" s="74">
        <v>657703.35499319807</v>
      </c>
      <c r="E151" s="74">
        <v>688117.97162432037</v>
      </c>
    </row>
    <row r="152" spans="1:5">
      <c r="A152" s="17" t="str">
        <f>HLOOKUP(INDICE!$F$2,Nombres!$C$3:$D$636,60,FALSE)</f>
        <v>Deposits from central banks and credit institutions</v>
      </c>
      <c r="B152" s="74">
        <v>176537.2753871259</v>
      </c>
      <c r="C152" s="74">
        <v>171644.79653008006</v>
      </c>
      <c r="D152" s="74">
        <v>146694.28945469286</v>
      </c>
      <c r="E152" s="74">
        <v>127299.85306844955</v>
      </c>
    </row>
    <row r="153" spans="1:5">
      <c r="A153" s="17" t="str">
        <f>HLOOKUP(INDICE!$F$2,Nombres!$C$3:$D$636,61,FALSE)</f>
        <v>Deposits from customers</v>
      </c>
      <c r="B153" s="74">
        <v>1913515.02547991</v>
      </c>
      <c r="C153" s="74">
        <v>1889497.524842106</v>
      </c>
      <c r="D153" s="74">
        <v>1885152.3150913359</v>
      </c>
      <c r="E153" s="74">
        <v>1982024.6738608177</v>
      </c>
    </row>
    <row r="154" spans="1:5">
      <c r="A154" s="17" t="str">
        <f>HLOOKUP(INDICE!$F$2,Nombres!$C$3:$D$636,62,FALSE)</f>
        <v>Debt certificates</v>
      </c>
      <c r="B154" s="74">
        <v>244861.75863967778</v>
      </c>
      <c r="C154" s="74">
        <v>244681.75609764643</v>
      </c>
      <c r="D154" s="74">
        <v>255334.74758597504</v>
      </c>
      <c r="E154" s="74">
        <v>246326.2498731621</v>
      </c>
    </row>
    <row r="155" spans="1:5" hidden="1">
      <c r="A155" s="17"/>
      <c r="B155" s="74"/>
      <c r="C155" s="74"/>
      <c r="D155" s="74"/>
      <c r="E155" s="74"/>
    </row>
    <row r="156" spans="1:5">
      <c r="A156" s="17" t="str">
        <f>HLOOKUP(INDICE!$F$2,Nombres!$C$3:$D$636,63,FALSE)</f>
        <v>Other liabilities</v>
      </c>
      <c r="B156" s="74">
        <f t="shared" ref="B156:E156" si="16">+B150-B151-B152-B153-B154-B157</f>
        <v>439053.60723519447</v>
      </c>
      <c r="C156" s="74">
        <f t="shared" si="16"/>
        <v>464313.64204404061</v>
      </c>
      <c r="D156" s="74">
        <f t="shared" si="16"/>
        <v>508733.2785659472</v>
      </c>
      <c r="E156" s="74">
        <f t="shared" si="16"/>
        <v>580896.99875876389</v>
      </c>
    </row>
    <row r="157" spans="1:5">
      <c r="A157" s="17" t="str">
        <f>HLOOKUP(INDICE!$F$2,Nombres!$C$3:$D$636,282,FALSE)</f>
        <v>Allocated regulatory capital</v>
      </c>
      <c r="B157" s="74">
        <v>267287.91729724902</v>
      </c>
      <c r="C157" s="74">
        <v>261485.50221543992</v>
      </c>
      <c r="D157" s="74">
        <v>261485.21630193389</v>
      </c>
      <c r="E157" s="74">
        <v>232618.32048188499</v>
      </c>
    </row>
    <row r="158" spans="1:5">
      <c r="A158" s="87"/>
      <c r="B158" s="74"/>
      <c r="C158" s="74"/>
      <c r="D158" s="74"/>
      <c r="E158" s="74"/>
    </row>
    <row r="159" spans="1:5">
      <c r="A159" s="17"/>
      <c r="B159" s="74"/>
      <c r="C159" s="74"/>
      <c r="D159" s="74"/>
      <c r="E159" s="74"/>
    </row>
    <row r="160" spans="1:5" ht="17">
      <c r="A160" s="90" t="str">
        <f>HLOOKUP(INDICE!$F$2,Nombres!$C$3:$D$636,65,FALSE)</f>
        <v>Relevant business indicators</v>
      </c>
      <c r="B160" s="99"/>
      <c r="C160" s="99"/>
      <c r="D160" s="99"/>
      <c r="E160" s="99"/>
    </row>
    <row r="161" spans="1:11">
      <c r="A161" s="67" t="str">
        <f>HLOOKUP(INDICE!$F$2,Nombres!$C$3:$D$636,74,FALSE)</f>
        <v>(Million Mexican pesos)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Loans and advances to customers (gross) (*)</v>
      </c>
      <c r="B163" s="74">
        <v>2007021.1826832225</v>
      </c>
      <c r="C163" s="74">
        <v>2024641.5891298098</v>
      </c>
      <c r="D163" s="74">
        <v>2049696.3935229187</v>
      </c>
      <c r="E163" s="74">
        <v>2123645.8464551619</v>
      </c>
    </row>
    <row r="164" spans="1:11" ht="15.75" customHeight="1">
      <c r="A164" s="17" t="str">
        <f>HLOOKUP(INDICE!$F$2,Nombres!$C$3:$D$636,67,FALSE)</f>
        <v>Customer deposits under management (*)</v>
      </c>
      <c r="B164" s="74">
        <v>1892467.6068083695</v>
      </c>
      <c r="C164" s="74">
        <v>1889443.4929467062</v>
      </c>
      <c r="D164" s="74">
        <v>1885112.7834409364</v>
      </c>
      <c r="E164" s="74">
        <v>1981222.4221586827</v>
      </c>
    </row>
    <row r="165" spans="1:11" ht="15.75" customHeight="1">
      <c r="A165" s="17" t="str">
        <f>HLOOKUP(INDICE!$F$2,Nombres!$C$3:$D$636,68,FALSE)</f>
        <v>Investment funds and managed portfolios</v>
      </c>
      <c r="B165" s="74">
        <v>1187944.9886812828</v>
      </c>
      <c r="C165" s="74">
        <v>1243672.3126427459</v>
      </c>
      <c r="D165" s="74">
        <v>1314528.3856725625</v>
      </c>
      <c r="E165" s="74">
        <v>1323187.0000731098</v>
      </c>
    </row>
    <row r="166" spans="1:11" ht="15.75" customHeight="1">
      <c r="A166" s="17" t="str">
        <f>HLOOKUP(INDICE!$F$2,Nombres!$C$3:$D$636,69,FALSE)</f>
        <v>Pension funds</v>
      </c>
      <c r="B166" s="74">
        <v>0</v>
      </c>
      <c r="C166" s="74">
        <v>0</v>
      </c>
      <c r="D166" s="74">
        <v>0</v>
      </c>
      <c r="E166" s="74">
        <v>0</v>
      </c>
    </row>
    <row r="167" spans="1:11">
      <c r="A167" s="17" t="str">
        <f>HLOOKUP(INDICE!$F$2,Nombres!$C$3:$D$636,70,FALSE)</f>
        <v>Other off balance-sheet funds</v>
      </c>
      <c r="B167" s="74">
        <v>106147.50494756</v>
      </c>
      <c r="C167" s="74">
        <v>120072.12487614999</v>
      </c>
      <c r="D167" s="74">
        <v>140837.53470214995</v>
      </c>
      <c r="E167" s="74">
        <v>145210.22401104</v>
      </c>
    </row>
    <row r="168" spans="1:11">
      <c r="A168" s="87" t="str">
        <f>HLOOKUP(INDICE!$F$2,Nombres!$C$3:$D$636,71,FALSE)</f>
        <v xml:space="preserve">(*) Excluding repos. </v>
      </c>
      <c r="B168" s="74"/>
      <c r="C168" s="74"/>
      <c r="D168" s="74"/>
      <c r="E168" s="74"/>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15" priority="3" operator="notBetween">
      <formula>0.5</formula>
      <formula>-0.5</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K1006"/>
  <sheetViews>
    <sheetView showGridLines="0" workbookViewId="0">
      <selection activeCell="F36" sqref="F36"/>
    </sheetView>
  </sheetViews>
  <sheetFormatPr baseColWidth="10" defaultColWidth="11.453125" defaultRowHeight="14.5"/>
  <cols>
    <col min="1" max="1" width="62" style="63" customWidth="1"/>
    <col min="2" max="16384" width="11.453125" style="63"/>
  </cols>
  <sheetData>
    <row r="1" spans="1:5" ht="17">
      <c r="A1" s="61" t="str">
        <f>HLOOKUP(INDICE!$F$2,Nombres!$C$3:$D$636,12,FALSE)</f>
        <v xml:space="preserve">Turkey </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40">
        <f>+España!B6</f>
        <v>2025</v>
      </c>
      <c r="C6" s="240"/>
      <c r="D6" s="240"/>
      <c r="E6" s="240"/>
    </row>
    <row r="7" spans="1:5">
      <c r="A7" s="69"/>
      <c r="B7" s="70" t="str">
        <f>+España!B7</f>
        <v>1Q</v>
      </c>
      <c r="C7" s="70" t="str">
        <f>+España!C7</f>
        <v>2Q</v>
      </c>
      <c r="D7" s="70" t="str">
        <f>+España!D7</f>
        <v>3Q</v>
      </c>
      <c r="E7" s="70" t="str">
        <f>+España!E7</f>
        <v>4Q</v>
      </c>
    </row>
    <row r="8" spans="1:5">
      <c r="A8" s="25" t="str">
        <f>HLOOKUP(INDICE!$F$2,Nombres!$C$3:$D$636,33,FALSE)</f>
        <v>Net interest income</v>
      </c>
      <c r="B8" s="71">
        <v>701.18899999600171</v>
      </c>
      <c r="C8" s="71">
        <v>605.34799999300049</v>
      </c>
      <c r="D8" s="71">
        <v>830.78599999899814</v>
      </c>
      <c r="E8" s="71">
        <v>942.07500000600146</v>
      </c>
    </row>
    <row r="9" spans="1:5">
      <c r="A9" s="17" t="str">
        <f>HLOOKUP(INDICE!$F$2,Nombres!$C$3:$D$636,34,FALSE)</f>
        <v>Net fees and commissions</v>
      </c>
      <c r="B9" s="74">
        <v>549.4779999980002</v>
      </c>
      <c r="C9" s="74">
        <v>508.20899999899996</v>
      </c>
      <c r="D9" s="74">
        <v>544.30956342300033</v>
      </c>
      <c r="E9" s="74">
        <v>520.96967213899973</v>
      </c>
    </row>
    <row r="10" spans="1:5">
      <c r="A10" s="17" t="str">
        <f>HLOOKUP(INDICE!$F$2,Nombres!$C$3:$D$636,35,FALSE)</f>
        <v>Net trading income</v>
      </c>
      <c r="B10" s="74">
        <v>123.54615368699997</v>
      </c>
      <c r="C10" s="74">
        <v>97.597247128000021</v>
      </c>
      <c r="D10" s="74">
        <v>118.50622063799993</v>
      </c>
      <c r="E10" s="74">
        <v>54.454707911999968</v>
      </c>
    </row>
    <row r="11" spans="1:5">
      <c r="A11" s="17" t="str">
        <f>HLOOKUP(INDICE!$F$2,Nombres!$C$3:$D$636,36,FALSE)</f>
        <v>Other operating income and expenses</v>
      </c>
      <c r="B11" s="74">
        <v>-107.221</v>
      </c>
      <c r="C11" s="74">
        <v>-69.442999999999998</v>
      </c>
      <c r="D11" s="74">
        <v>-126.34899999999999</v>
      </c>
      <c r="E11" s="74">
        <v>-80.774800000000013</v>
      </c>
    </row>
    <row r="12" spans="1:5">
      <c r="A12" s="25" t="str">
        <f>HLOOKUP(INDICE!$F$2,Nombres!$C$3:$D$636,37,FALSE)</f>
        <v>Gross income</v>
      </c>
      <c r="B12" s="71">
        <f t="shared" ref="B12:E12" si="0">+SUM(B8:B11)</f>
        <v>1266.9921536810018</v>
      </c>
      <c r="C12" s="71">
        <f t="shared" si="0"/>
        <v>1141.7112471200003</v>
      </c>
      <c r="D12" s="71">
        <f t="shared" si="0"/>
        <v>1367.2527840599985</v>
      </c>
      <c r="E12" s="71">
        <f t="shared" si="0"/>
        <v>1436.7245800570013</v>
      </c>
    </row>
    <row r="13" spans="1:5">
      <c r="A13" s="17" t="str">
        <f>HLOOKUP(INDICE!$F$2,Nombres!$C$3:$D$636,38,FALSE)</f>
        <v>Operating expenses</v>
      </c>
      <c r="B13" s="74">
        <v>-576.9803163250001</v>
      </c>
      <c r="C13" s="74">
        <v>-502.70361532100009</v>
      </c>
      <c r="D13" s="74">
        <v>-570.96352262599976</v>
      </c>
      <c r="E13" s="74">
        <v>-664.48747609100042</v>
      </c>
    </row>
    <row r="14" spans="1:5">
      <c r="A14" s="17" t="str">
        <f>HLOOKUP(INDICE!$F$2,Nombres!$C$3:$D$636,39,FALSE)</f>
        <v xml:space="preserve">  Administration expenses</v>
      </c>
      <c r="B14" s="74">
        <v>-518.19529632500007</v>
      </c>
      <c r="C14" s="74">
        <v>-447.16359632100011</v>
      </c>
      <c r="D14" s="74">
        <v>-509.50050262599979</v>
      </c>
      <c r="E14" s="74">
        <v>-609.06846209100047</v>
      </c>
    </row>
    <row r="15" spans="1:5">
      <c r="A15" s="75" t="str">
        <f>HLOOKUP(INDICE!$F$2,Nombres!$C$3:$D$636,40,FALSE)</f>
        <v xml:space="preserve">  Personnel expenses</v>
      </c>
      <c r="B15" s="74">
        <v>-333.20900000000006</v>
      </c>
      <c r="C15" s="74">
        <v>-282.34899999900006</v>
      </c>
      <c r="D15" s="74">
        <v>-336.52300000099979</v>
      </c>
      <c r="E15" s="74">
        <v>-358.95700000100015</v>
      </c>
    </row>
    <row r="16" spans="1:5">
      <c r="A16" s="75" t="str">
        <f>HLOOKUP(INDICE!$F$2,Nombres!$C$3:$D$636,41,FALSE)</f>
        <v xml:space="preserve">  General and administrative expenses</v>
      </c>
      <c r="B16" s="74">
        <v>-184.98629632499998</v>
      </c>
      <c r="C16" s="74">
        <v>-164.814596322</v>
      </c>
      <c r="D16" s="74">
        <v>-172.97750262500003</v>
      </c>
      <c r="E16" s="74">
        <v>-250.11146209000029</v>
      </c>
    </row>
    <row r="17" spans="1:5">
      <c r="A17" s="17" t="str">
        <f>HLOOKUP(INDICE!$F$2,Nombres!$C$3:$D$636,42,FALSE)</f>
        <v xml:space="preserve">  Depreciation</v>
      </c>
      <c r="B17" s="74">
        <v>-58.785020000000003</v>
      </c>
      <c r="C17" s="74">
        <v>-55.540019000000001</v>
      </c>
      <c r="D17" s="74">
        <v>-61.46302</v>
      </c>
      <c r="E17" s="74">
        <v>-55.419013999999997</v>
      </c>
    </row>
    <row r="18" spans="1:5">
      <c r="A18" s="25" t="str">
        <f>HLOOKUP(INDICE!$F$2,Nombres!$C$3:$D$636,43,FALSE)</f>
        <v>Operating income</v>
      </c>
      <c r="B18" s="71">
        <f t="shared" ref="B18:E18" si="1">+B12+B13</f>
        <v>690.01183735600171</v>
      </c>
      <c r="C18" s="71">
        <f t="shared" si="1"/>
        <v>639.00763179900014</v>
      </c>
      <c r="D18" s="71">
        <f t="shared" si="1"/>
        <v>796.28926143399872</v>
      </c>
      <c r="E18" s="71">
        <f t="shared" si="1"/>
        <v>772.23710396600086</v>
      </c>
    </row>
    <row r="19" spans="1:5">
      <c r="A19" s="17" t="str">
        <f>HLOOKUP(INDICE!$F$2,Nombres!$C$3:$D$636,44,FALSE)</f>
        <v>Impaiment on financial assets not measured at fair value through profit or loss</v>
      </c>
      <c r="B19" s="74">
        <v>-234.32599999999996</v>
      </c>
      <c r="C19" s="74">
        <v>-173.03400000000008</v>
      </c>
      <c r="D19" s="74">
        <v>-259.94400000000002</v>
      </c>
      <c r="E19" s="74">
        <v>-332.48090002300012</v>
      </c>
    </row>
    <row r="20" spans="1:5">
      <c r="A20" s="17" t="str">
        <f>HLOOKUP(INDICE!$F$2,Nombres!$C$3:$D$636,45,FALSE)</f>
        <v>Provisions or reversal of provisions and other results</v>
      </c>
      <c r="B20" s="74">
        <v>-2.4689999999999999</v>
      </c>
      <c r="C20" s="74">
        <v>12.991</v>
      </c>
      <c r="D20" s="74">
        <v>-23.372</v>
      </c>
      <c r="E20" s="74">
        <v>-21.506318001</v>
      </c>
    </row>
    <row r="21" spans="1:5">
      <c r="A21" s="25" t="str">
        <f>HLOOKUP(INDICE!$F$2,Nombres!$C$3:$D$636,46,FALSE)</f>
        <v>Profit/(loss) before tax</v>
      </c>
      <c r="B21" s="71">
        <f t="shared" ref="B21:E21" si="2">+B18+B19+B20</f>
        <v>453.21683735600175</v>
      </c>
      <c r="C21" s="71">
        <f t="shared" si="2"/>
        <v>478.96463179900002</v>
      </c>
      <c r="D21" s="71">
        <f t="shared" si="2"/>
        <v>512.9732614339988</v>
      </c>
      <c r="E21" s="71">
        <f t="shared" si="2"/>
        <v>418.24988594200073</v>
      </c>
    </row>
    <row r="22" spans="1:5">
      <c r="A22" s="17" t="str">
        <f>HLOOKUP(INDICE!$F$2,Nombres!$C$3:$D$636,47,FALSE)</f>
        <v>Income tax</v>
      </c>
      <c r="B22" s="74">
        <v>-264.56865120679993</v>
      </c>
      <c r="C22" s="74">
        <v>-177.70158953970028</v>
      </c>
      <c r="D22" s="74">
        <v>-232.01527843019974</v>
      </c>
      <c r="E22" s="74">
        <v>-230.07890051835037</v>
      </c>
    </row>
    <row r="23" spans="1:5">
      <c r="A23" s="25" t="str">
        <f>HLOOKUP(INDICE!$F$2,Nombres!$C$3:$D$636,48,FALSE)</f>
        <v>Profit/(loss) for the year</v>
      </c>
      <c r="B23" s="71">
        <f t="shared" ref="B23:E23" si="3">+B21+B22</f>
        <v>188.64818614920182</v>
      </c>
      <c r="C23" s="71">
        <f t="shared" si="3"/>
        <v>301.26304225929971</v>
      </c>
      <c r="D23" s="71">
        <f t="shared" si="3"/>
        <v>280.95798300379909</v>
      </c>
      <c r="E23" s="71">
        <f t="shared" si="3"/>
        <v>188.17098542365036</v>
      </c>
    </row>
    <row r="24" spans="1:5">
      <c r="A24" s="17" t="str">
        <f>HLOOKUP(INDICE!$F$2,Nombres!$C$3:$D$636,49,FALSE)</f>
        <v>Non-controlling interests</v>
      </c>
      <c r="B24" s="74">
        <v>-30.527999997999995</v>
      </c>
      <c r="C24" s="74">
        <v>-47.391000002000027</v>
      </c>
      <c r="D24" s="74">
        <v>-44.66699999899997</v>
      </c>
      <c r="E24" s="74">
        <v>-31.456999999000008</v>
      </c>
    </row>
    <row r="25" spans="1:5">
      <c r="A25" s="19" t="str">
        <f>HLOOKUP(INDICE!$F$2,Nombres!$C$3:$D$636,50,FALSE)</f>
        <v>Net attributable profit</v>
      </c>
      <c r="B25" s="89">
        <f t="shared" ref="B25:E25" si="4">+B23+B24</f>
        <v>158.12018615120184</v>
      </c>
      <c r="C25" s="89">
        <f t="shared" si="4"/>
        <v>253.87204225729968</v>
      </c>
      <c r="D25" s="89">
        <f t="shared" si="4"/>
        <v>236.2909830047991</v>
      </c>
      <c r="E25" s="89">
        <f t="shared" si="4"/>
        <v>156.71398542465036</v>
      </c>
    </row>
    <row r="26" spans="1:5">
      <c r="A26" s="87"/>
      <c r="B26" s="92">
        <v>0</v>
      </c>
      <c r="C26" s="92">
        <v>-3.979039320256561E-13</v>
      </c>
      <c r="D26" s="92">
        <v>0</v>
      </c>
      <c r="E26" s="92">
        <v>2.2737367544323206E-13</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10536.392000000002</v>
      </c>
      <c r="C31" s="74">
        <v>9500.5740000000005</v>
      </c>
      <c r="D31" s="74">
        <v>9995.8310000000001</v>
      </c>
      <c r="E31" s="74">
        <v>9060.5519999999997</v>
      </c>
    </row>
    <row r="32" spans="1:5">
      <c r="A32" s="17" t="str">
        <f>HLOOKUP(INDICE!$F$2,Nombres!$C$3:$D$636,53,FALSE)</f>
        <v xml:space="preserve">Financial assets designated at fair value </v>
      </c>
      <c r="B32" s="74">
        <v>4839.5640000000003</v>
      </c>
      <c r="C32" s="74">
        <v>4560.0420000000004</v>
      </c>
      <c r="D32" s="74">
        <v>4824.3200000000006</v>
      </c>
      <c r="E32" s="74">
        <v>5009.6960000000008</v>
      </c>
    </row>
    <row r="33" spans="1:5">
      <c r="A33" s="17" t="str">
        <f>HLOOKUP(INDICE!$F$2,Nombres!$C$3:$D$636,54,FALSE)</f>
        <v>Financial assets at amortized cost</v>
      </c>
      <c r="B33" s="74">
        <v>66112.928000500004</v>
      </c>
      <c r="C33" s="74">
        <v>64147.194999599997</v>
      </c>
      <c r="D33" s="74">
        <v>67483.791000199999</v>
      </c>
      <c r="E33" s="74">
        <v>72047.0870001</v>
      </c>
    </row>
    <row r="34" spans="1:5">
      <c r="A34" s="17" t="str">
        <f>HLOOKUP(INDICE!$F$2,Nombres!$C$3:$D$636,55,FALSE)</f>
        <v xml:space="preserve">    of which loans and advances to customers</v>
      </c>
      <c r="B34" s="74">
        <v>47891.609000500001</v>
      </c>
      <c r="C34" s="74">
        <v>48046.207999599996</v>
      </c>
      <c r="D34" s="74">
        <v>50627.991000200003</v>
      </c>
      <c r="E34" s="74">
        <v>53745.333000099999</v>
      </c>
    </row>
    <row r="35" spans="1:5" hidden="1">
      <c r="A35" s="17"/>
      <c r="B35" s="74"/>
      <c r="C35" s="74"/>
      <c r="D35" s="74"/>
      <c r="E35" s="74"/>
    </row>
    <row r="36" spans="1:5">
      <c r="A36" s="17" t="str">
        <f>HLOOKUP(INDICE!$F$2,Nombres!$C$3:$D$636,56,FALSE)</f>
        <v>Tangible assets</v>
      </c>
      <c r="B36" s="74">
        <v>1998.038</v>
      </c>
      <c r="C36" s="74">
        <v>1808.2909999999999</v>
      </c>
      <c r="D36" s="74">
        <v>1825.6659999999999</v>
      </c>
      <c r="E36" s="74">
        <v>1904.64</v>
      </c>
    </row>
    <row r="37" spans="1:5">
      <c r="A37" s="17" t="str">
        <f>HLOOKUP(INDICE!$F$2,Nombres!$C$3:$D$636,57,FALSE)</f>
        <v>Other assets</v>
      </c>
      <c r="B37" s="74">
        <f t="shared" ref="B37:E37" si="5">+B38-B36-B33-B32-B31</f>
        <v>2487.83500000001</v>
      </c>
      <c r="C37" s="74">
        <f t="shared" si="5"/>
        <v>2466.1080003850075</v>
      </c>
      <c r="D37" s="74">
        <f t="shared" si="5"/>
        <v>2641.6569999999901</v>
      </c>
      <c r="E37" s="74">
        <f t="shared" si="5"/>
        <v>2679.9700000040102</v>
      </c>
    </row>
    <row r="38" spans="1:5">
      <c r="A38" s="19" t="str">
        <f>HLOOKUP(INDICE!$F$2,Nombres!$C$3:$D$636,58,FALSE)</f>
        <v>Total assets / Liabilities and equity</v>
      </c>
      <c r="B38" s="89">
        <v>85974.757000500016</v>
      </c>
      <c r="C38" s="89">
        <v>82482.209999985003</v>
      </c>
      <c r="D38" s="89">
        <v>86771.265000199986</v>
      </c>
      <c r="E38" s="89">
        <v>90701.94500010401</v>
      </c>
    </row>
    <row r="39" spans="1:5">
      <c r="A39" s="17" t="str">
        <f>HLOOKUP(INDICE!$F$2,Nombres!$C$3:$D$636,59,FALSE)</f>
        <v>Financial liabilities held for trading and designated at fair value through profit or loss</v>
      </c>
      <c r="B39" s="74">
        <v>1854.4489999999998</v>
      </c>
      <c r="C39" s="74">
        <v>1718.8319999999999</v>
      </c>
      <c r="D39" s="74">
        <v>1662.2460000000001</v>
      </c>
      <c r="E39" s="74">
        <v>1689.6030000000001</v>
      </c>
    </row>
    <row r="40" spans="1:5">
      <c r="A40" s="17" t="str">
        <f>HLOOKUP(INDICE!$F$2,Nombres!$C$3:$D$636,60,FALSE)</f>
        <v>Deposits from central banks and credit institutions</v>
      </c>
      <c r="B40" s="74">
        <v>3775.34</v>
      </c>
      <c r="C40" s="74">
        <v>4485.4189999999999</v>
      </c>
      <c r="D40" s="74">
        <v>4273.9009999999998</v>
      </c>
      <c r="E40" s="74">
        <v>3564.6010000000001</v>
      </c>
    </row>
    <row r="41" spans="1:5" ht="15.75" customHeight="1">
      <c r="A41" s="17" t="str">
        <f>HLOOKUP(INDICE!$F$2,Nombres!$C$3:$D$636,61,FALSE)</f>
        <v>Deposits from customers</v>
      </c>
      <c r="B41" s="74">
        <v>62374.892000000007</v>
      </c>
      <c r="C41" s="74">
        <v>58250.048000000003</v>
      </c>
      <c r="D41" s="74">
        <v>60866.130000000005</v>
      </c>
      <c r="E41" s="74">
        <v>62984.451999999997</v>
      </c>
    </row>
    <row r="42" spans="1:5">
      <c r="A42" s="17" t="str">
        <f>HLOOKUP(INDICE!$F$2,Nombres!$C$3:$D$636,62,FALSE)</f>
        <v>Debt certificates</v>
      </c>
      <c r="B42" s="74">
        <v>4545.6956975999992</v>
      </c>
      <c r="C42" s="74">
        <v>5163.0545485000002</v>
      </c>
      <c r="D42" s="74">
        <v>6060.3019355191518</v>
      </c>
      <c r="E42" s="74">
        <v>7502.3197088170136</v>
      </c>
    </row>
    <row r="43" spans="1:5" hidden="1">
      <c r="A43" s="17"/>
      <c r="B43" s="74"/>
      <c r="C43" s="74"/>
      <c r="D43" s="74"/>
      <c r="E43" s="74"/>
    </row>
    <row r="44" spans="1:5">
      <c r="A44" s="17" t="str">
        <f>HLOOKUP(INDICE!$F$2,Nombres!$C$3:$D$636,63,FALSE)</f>
        <v>Other liabilities</v>
      </c>
      <c r="B44" s="74">
        <f t="shared" ref="B44:E44" si="6">+B38-B39-B40-B41-B42-B45</f>
        <v>4665.1448568390188</v>
      </c>
      <c r="C44" s="74">
        <f t="shared" si="6"/>
        <v>4128.1106947890112</v>
      </c>
      <c r="D44" s="74">
        <f t="shared" si="6"/>
        <v>5093.9773502634325</v>
      </c>
      <c r="E44" s="74">
        <f t="shared" si="6"/>
        <v>5725.574896092925</v>
      </c>
    </row>
    <row r="45" spans="1:5">
      <c r="A45" s="17" t="str">
        <f>HLOOKUP(INDICE!$F$2,Nombres!$C$3:$D$636,282,FALSE)</f>
        <v>Allocated regulatory capital</v>
      </c>
      <c r="B45" s="74">
        <v>8759.2354460610004</v>
      </c>
      <c r="C45" s="74">
        <v>8736.7457566960002</v>
      </c>
      <c r="D45" s="74">
        <v>8814.7087144174002</v>
      </c>
      <c r="E45" s="74">
        <v>9235.3943951940764</v>
      </c>
    </row>
    <row r="46" spans="1:5">
      <c r="A46" s="87"/>
      <c r="B46" s="94"/>
      <c r="C46" s="94"/>
      <c r="D46" s="94"/>
      <c r="E46" s="94"/>
    </row>
    <row r="47" spans="1:5">
      <c r="A47" s="17"/>
      <c r="B47" s="94"/>
      <c r="C47" s="94"/>
      <c r="D47" s="94"/>
      <c r="E47" s="94"/>
    </row>
    <row r="48" spans="1:5" ht="17">
      <c r="A48" s="65" t="str">
        <f>HLOOKUP(INDICE!$F$2,Nombres!$C$3:$D$636,65,FALSE)</f>
        <v>Relevant business indicators</v>
      </c>
      <c r="B48" s="102"/>
      <c r="C48" s="102"/>
      <c r="D48" s="102"/>
      <c r="E48" s="102"/>
    </row>
    <row r="49" spans="1:9">
      <c r="A49" s="67" t="str">
        <f>HLOOKUP(INDICE!$F$2,Nombres!$C$3:$D$636,32,FALSE)</f>
        <v>(Million euros)</v>
      </c>
      <c r="B49" s="96"/>
      <c r="C49" s="94"/>
      <c r="D49" s="94"/>
      <c r="E49" s="94"/>
    </row>
    <row r="50" spans="1:9">
      <c r="A50" s="62"/>
      <c r="B50" s="93">
        <f t="shared" ref="B50:E50" si="7">+B$30</f>
        <v>45747</v>
      </c>
      <c r="C50" s="93">
        <f t="shared" si="7"/>
        <v>45838</v>
      </c>
      <c r="D50" s="93">
        <f t="shared" si="7"/>
        <v>45930</v>
      </c>
      <c r="E50" s="93">
        <f t="shared" si="7"/>
        <v>46022</v>
      </c>
    </row>
    <row r="51" spans="1:9">
      <c r="A51" s="17" t="str">
        <f>HLOOKUP(INDICE!$F$2,Nombres!$C$3:$D$636,66,FALSE)</f>
        <v>Loans and advances to customers (gross) (*)</v>
      </c>
      <c r="B51" s="74">
        <v>49687.601000499999</v>
      </c>
      <c r="C51" s="74">
        <v>49840.853999599996</v>
      </c>
      <c r="D51" s="74">
        <v>52469.273000200003</v>
      </c>
      <c r="E51" s="74">
        <v>55755.9960001</v>
      </c>
      <c r="H51" s="72"/>
      <c r="I51" s="72"/>
    </row>
    <row r="52" spans="1:9">
      <c r="A52" s="17" t="str">
        <f>HLOOKUP(INDICE!$F$2,Nombres!$C$3:$D$636,67,FALSE)</f>
        <v>Customer deposits under management (*)</v>
      </c>
      <c r="B52" s="74">
        <v>62296.728999999999</v>
      </c>
      <c r="C52" s="74">
        <v>57121.381000000001</v>
      </c>
      <c r="D52" s="74">
        <v>59659.392999999996</v>
      </c>
      <c r="E52" s="74">
        <v>62534.91</v>
      </c>
    </row>
    <row r="53" spans="1:9">
      <c r="A53" s="17" t="str">
        <f>HLOOKUP(INDICE!$F$2,Nombres!$C$3:$D$636,68,FALSE)</f>
        <v>Investment funds and managed portfolios</v>
      </c>
      <c r="B53" s="74">
        <v>13351.406000000001</v>
      </c>
      <c r="C53" s="74">
        <v>15050.7</v>
      </c>
      <c r="D53" s="74">
        <v>17728.61</v>
      </c>
      <c r="E53" s="74">
        <v>19435.589</v>
      </c>
    </row>
    <row r="54" spans="1:9">
      <c r="A54" s="17" t="str">
        <f>HLOOKUP(INDICE!$F$2,Nombres!$C$3:$D$636,69,FALSE)</f>
        <v>Pension funds</v>
      </c>
      <c r="B54" s="74">
        <v>5220.6970000000001</v>
      </c>
      <c r="C54" s="74">
        <v>5272.366</v>
      </c>
      <c r="D54" s="74">
        <v>5962.4369999999999</v>
      </c>
      <c r="E54" s="74">
        <v>6854.8680000000004</v>
      </c>
    </row>
    <row r="55" spans="1:9">
      <c r="A55" s="17" t="str">
        <f>HLOOKUP(INDICE!$F$2,Nombres!$C$3:$D$636,70,FALSE)</f>
        <v>Other off balance-sheet funds</v>
      </c>
      <c r="B55" s="74">
        <v>0</v>
      </c>
      <c r="C55" s="74">
        <v>0</v>
      </c>
      <c r="D55" s="74">
        <v>0</v>
      </c>
      <c r="E55" s="74">
        <v>0</v>
      </c>
    </row>
    <row r="56" spans="1:9">
      <c r="A56" s="87" t="str">
        <f>HLOOKUP(INDICE!$F$2,Nombres!$C$3:$D$636,71,FALSE)</f>
        <v xml:space="preserve">(*) Excluding repos. </v>
      </c>
      <c r="B56" s="80"/>
      <c r="C56" s="80"/>
      <c r="D56" s="80"/>
      <c r="E56" s="80"/>
    </row>
    <row r="57" spans="1:9">
      <c r="A57" s="87">
        <f>HLOOKUP(INDICE!$F$2,Nombres!$C$3:$D$636,72,FALSE)</f>
        <v>0</v>
      </c>
      <c r="B57" s="62"/>
      <c r="C57" s="62"/>
      <c r="D57" s="62"/>
      <c r="E57" s="62"/>
    </row>
    <row r="58" spans="1:9">
      <c r="A58" s="87"/>
      <c r="B58" s="62"/>
      <c r="C58" s="62"/>
      <c r="D58" s="62"/>
      <c r="E58" s="62"/>
    </row>
    <row r="59" spans="1:9" hidden="1">
      <c r="A59" s="87"/>
      <c r="B59" s="62"/>
      <c r="C59" s="62"/>
      <c r="D59" s="62"/>
      <c r="E59" s="62"/>
    </row>
    <row r="60" spans="1:9" hidden="1">
      <c r="A60" s="87"/>
      <c r="B60" s="62"/>
      <c r="C60" s="62"/>
      <c r="D60" s="62"/>
      <c r="E60" s="62"/>
    </row>
    <row r="61" spans="1:9" hidden="1">
      <c r="A61" s="87"/>
      <c r="B61" s="62"/>
      <c r="C61" s="62"/>
      <c r="D61" s="62"/>
      <c r="E61" s="62"/>
    </row>
    <row r="62" spans="1:9" hidden="1">
      <c r="A62" s="87"/>
      <c r="B62" s="62"/>
      <c r="C62" s="62"/>
      <c r="D62" s="62"/>
      <c r="E62" s="62"/>
    </row>
    <row r="63" spans="1:9" hidden="1">
      <c r="A63" s="87"/>
      <c r="B63" s="62"/>
      <c r="C63" s="62"/>
      <c r="D63" s="62"/>
      <c r="E63" s="62"/>
    </row>
    <row r="64" spans="1:9"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Income statement  </v>
      </c>
      <c r="B115" s="66"/>
      <c r="C115" s="66"/>
      <c r="D115" s="66"/>
      <c r="E115" s="66"/>
    </row>
    <row r="116" spans="1:5">
      <c r="A116" s="67" t="str">
        <f>HLOOKUP(INDICE!$F$2,Nombres!$C$3:$D$636,77,FALSE)</f>
        <v>(Million Turkish liras)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28563.033011207946</v>
      </c>
      <c r="C120" s="71">
        <v>31455.245327385313</v>
      </c>
      <c r="D120" s="71">
        <v>43075.365160466645</v>
      </c>
      <c r="E120" s="71">
        <v>50584.285646670716</v>
      </c>
    </row>
    <row r="121" spans="1:5">
      <c r="A121" s="17" t="str">
        <f>HLOOKUP(INDICE!$F$2,Nombres!$C$3:$D$636,34,FALSE)</f>
        <v>Net fees and commissions</v>
      </c>
      <c r="B121" s="74">
        <v>22526.81053705751</v>
      </c>
      <c r="C121" s="74">
        <v>26632.171868377129</v>
      </c>
      <c r="D121" s="74">
        <v>28912.513827192062</v>
      </c>
      <c r="E121" s="74">
        <v>28907.022136465173</v>
      </c>
    </row>
    <row r="122" spans="1:5">
      <c r="A122" s="17" t="str">
        <f>HLOOKUP(INDICE!$F$2,Nombres!$C$3:$D$636,35,FALSE)</f>
        <v>Net trading income</v>
      </c>
      <c r="B122" s="74">
        <v>5047.7599293925496</v>
      </c>
      <c r="C122" s="74">
        <v>5171.5224583403706</v>
      </c>
      <c r="D122" s="74">
        <v>6243.127513934468</v>
      </c>
      <c r="E122" s="74">
        <v>3275.0480533108494</v>
      </c>
    </row>
    <row r="123" spans="1:5">
      <c r="A123" s="17" t="str">
        <f>HLOOKUP(INDICE!$F$2,Nombres!$C$3:$D$636,36,FALSE)</f>
        <v>Other operating income and expenses</v>
      </c>
      <c r="B123" s="74">
        <v>-4391.6662697236925</v>
      </c>
      <c r="C123" s="74">
        <v>-3813.509358288868</v>
      </c>
      <c r="D123" s="74">
        <v>-6563.495963246829</v>
      </c>
      <c r="E123" s="74">
        <v>-4541.4550305188086</v>
      </c>
    </row>
    <row r="124" spans="1:5">
      <c r="A124" s="25" t="str">
        <f>HLOOKUP(INDICE!$F$2,Nombres!$C$3:$D$636,37,FALSE)</f>
        <v>Gross income</v>
      </c>
      <c r="B124" s="71">
        <f t="shared" ref="B124:E124" si="9">+SUM(B120:B123)</f>
        <v>51745.937207934323</v>
      </c>
      <c r="C124" s="71">
        <f t="shared" si="9"/>
        <v>59445.430295813945</v>
      </c>
      <c r="D124" s="71">
        <f t="shared" si="9"/>
        <v>71667.510538346352</v>
      </c>
      <c r="E124" s="71">
        <f t="shared" si="9"/>
        <v>78224.900805927929</v>
      </c>
    </row>
    <row r="125" spans="1:5">
      <c r="A125" s="17" t="str">
        <f>HLOOKUP(INDICE!$F$2,Nombres!$C$3:$D$636,38,FALSE)</f>
        <v>Operating expenses</v>
      </c>
      <c r="B125" s="74">
        <v>-23571.53133723847</v>
      </c>
      <c r="C125" s="74">
        <v>-26290.806641347135</v>
      </c>
      <c r="D125" s="74">
        <v>-30091.468673073901</v>
      </c>
      <c r="E125" s="74">
        <v>-35995.240560752471</v>
      </c>
    </row>
    <row r="126" spans="1:5">
      <c r="A126" s="17" t="str">
        <f>HLOOKUP(INDICE!$F$2,Nombres!$C$3:$D$636,39,FALSE)</f>
        <v xml:space="preserve">  Administration expenses</v>
      </c>
      <c r="B126" s="74">
        <v>-21168.30688941856</v>
      </c>
      <c r="C126" s="74">
        <v>-23407.7942023947</v>
      </c>
      <c r="D126" s="74">
        <v>-26852.017819297842</v>
      </c>
      <c r="E126" s="74">
        <v>-32928.913987693813</v>
      </c>
    </row>
    <row r="127" spans="1:5">
      <c r="A127" s="75" t="str">
        <f>HLOOKUP(INDICE!$F$2,Nombres!$C$3:$D$636,40,FALSE)</f>
        <v xml:space="preserve">  Personnel expenses</v>
      </c>
      <c r="B127" s="74">
        <v>-13610.276229486966</v>
      </c>
      <c r="C127" s="74">
        <v>-14810.901879793293</v>
      </c>
      <c r="D127" s="74">
        <v>-17691.476654290174</v>
      </c>
      <c r="E127" s="74">
        <v>-19537.948972466176</v>
      </c>
    </row>
    <row r="128" spans="1:5">
      <c r="A128" s="75" t="str">
        <f>HLOOKUP(INDICE!$F$2,Nombres!$C$3:$D$636,41,FALSE)</f>
        <v xml:space="preserve">  General and administrative expenses</v>
      </c>
      <c r="B128" s="74">
        <v>-7558.0306599315918</v>
      </c>
      <c r="C128" s="74">
        <v>-8596.8923226014049</v>
      </c>
      <c r="D128" s="74">
        <v>-9160.5411650076676</v>
      </c>
      <c r="E128" s="74">
        <v>-13390.965015227639</v>
      </c>
    </row>
    <row r="129" spans="1:5">
      <c r="A129" s="17" t="str">
        <f>HLOOKUP(INDICE!$F$2,Nombres!$C$3:$D$636,42,FALSE)</f>
        <v xml:space="preserve">  Depreciation</v>
      </c>
      <c r="B129" s="74">
        <v>-2403.2244478199091</v>
      </c>
      <c r="C129" s="74">
        <v>-2883.0124389524358</v>
      </c>
      <c r="D129" s="74">
        <v>-3239.4508537760616</v>
      </c>
      <c r="E129" s="74">
        <v>-3066.3265730586622</v>
      </c>
    </row>
    <row r="130" spans="1:5">
      <c r="A130" s="25" t="str">
        <f>HLOOKUP(INDICE!$F$2,Nombres!$C$3:$D$636,43,FALSE)</f>
        <v>Operating income</v>
      </c>
      <c r="B130" s="71">
        <f t="shared" ref="B130:E130" si="10">+B124+B125</f>
        <v>28174.405870695853</v>
      </c>
      <c r="C130" s="71">
        <f t="shared" si="10"/>
        <v>33154.623654466806</v>
      </c>
      <c r="D130" s="71">
        <f t="shared" si="10"/>
        <v>41576.041865272447</v>
      </c>
      <c r="E130" s="71">
        <f t="shared" si="10"/>
        <v>42229.660245175459</v>
      </c>
    </row>
    <row r="131" spans="1:5">
      <c r="A131" s="17" t="str">
        <f>HLOOKUP(INDICE!$F$2,Nombres!$C$3:$D$636,44,FALSE)</f>
        <v>Impaiment on financial assets not measured at fair value through profit or loss</v>
      </c>
      <c r="B131" s="74">
        <v>-9606.4072555611274</v>
      </c>
      <c r="C131" s="74">
        <v>-9341.5404788638771</v>
      </c>
      <c r="D131" s="74">
        <v>-13581.674180396025</v>
      </c>
      <c r="E131" s="74">
        <v>-17931.334902080929</v>
      </c>
    </row>
    <row r="132" spans="1:5">
      <c r="A132" s="17" t="str">
        <f>HLOOKUP(INDICE!$F$2,Nombres!$C$3:$D$636,45,FALSE)</f>
        <v>Provisions or reversal of provisions and other results</v>
      </c>
      <c r="B132" s="74">
        <v>-103.02302093401694</v>
      </c>
      <c r="C132" s="74">
        <v>586.530601537454</v>
      </c>
      <c r="D132" s="74">
        <v>-1121.8007401304883</v>
      </c>
      <c r="E132" s="74">
        <v>-1112.1917098493386</v>
      </c>
    </row>
    <row r="133" spans="1:5">
      <c r="A133" s="25" t="str">
        <f>HLOOKUP(INDICE!$F$2,Nombres!$C$3:$D$636,46,FALSE)</f>
        <v>Profit/(loss) before tax</v>
      </c>
      <c r="B133" s="71">
        <f t="shared" ref="B133:E133" si="11">+B130+B131+B132</f>
        <v>18464.97559420071</v>
      </c>
      <c r="C133" s="71">
        <f t="shared" si="11"/>
        <v>24399.613777140385</v>
      </c>
      <c r="D133" s="71">
        <f t="shared" si="11"/>
        <v>26872.566944745933</v>
      </c>
      <c r="E133" s="71">
        <f t="shared" si="11"/>
        <v>23186.13363324519</v>
      </c>
    </row>
    <row r="134" spans="1:5">
      <c r="A134" s="17" t="str">
        <f>HLOOKUP(INDICE!$F$2,Nombres!$C$3:$D$636,47,FALSE)</f>
        <v>Income tax</v>
      </c>
      <c r="B134" s="74">
        <v>-10822.548380298334</v>
      </c>
      <c r="C134" s="74">
        <v>-9627.2419954031084</v>
      </c>
      <c r="D134" s="74">
        <v>-12250.061882043166</v>
      </c>
      <c r="E134" s="74">
        <v>-12642.011843661468</v>
      </c>
    </row>
    <row r="135" spans="1:5">
      <c r="A135" s="25" t="str">
        <f>HLOOKUP(INDICE!$F$2,Nombres!$C$3:$D$636,48,FALSE)</f>
        <v>Profit/(loss) for the year</v>
      </c>
      <c r="B135" s="71">
        <f t="shared" ref="B135:E135" si="12">+B133+B134</f>
        <v>7642.427213902376</v>
      </c>
      <c r="C135" s="71">
        <f t="shared" si="12"/>
        <v>14772.371781737276</v>
      </c>
      <c r="D135" s="71">
        <f t="shared" si="12"/>
        <v>14622.505062702767</v>
      </c>
      <c r="E135" s="71">
        <f t="shared" si="12"/>
        <v>10544.121789583722</v>
      </c>
    </row>
    <row r="136" spans="1:5">
      <c r="A136" s="17" t="str">
        <f>HLOOKUP(INDICE!$F$2,Nombres!$C$3:$D$636,49,FALSE)</f>
        <v>Non-controlling interests</v>
      </c>
      <c r="B136" s="74">
        <v>-1238.8830809341985</v>
      </c>
      <c r="C136" s="74">
        <v>-2333.6256744868756</v>
      </c>
      <c r="D136" s="74">
        <v>-2328.5082319178564</v>
      </c>
      <c r="E136" s="74">
        <v>-1758.6041912949004</v>
      </c>
    </row>
    <row r="137" spans="1:5">
      <c r="A137" s="19" t="str">
        <f>HLOOKUP(INDICE!$F$2,Nombres!$C$3:$D$636,50,FALSE)</f>
        <v>Net attributable profit</v>
      </c>
      <c r="B137" s="89">
        <f t="shared" ref="B137:E137" si="13">+B135+B136</f>
        <v>6403.544132968178</v>
      </c>
      <c r="C137" s="89">
        <f t="shared" si="13"/>
        <v>12438.746107250401</v>
      </c>
      <c r="D137" s="89">
        <f t="shared" si="13"/>
        <v>12293.99683078491</v>
      </c>
      <c r="E137" s="89">
        <f t="shared" si="13"/>
        <v>8785.5175982888213</v>
      </c>
    </row>
    <row r="138" spans="1:5">
      <c r="A138" s="87"/>
      <c r="B138" s="103"/>
      <c r="C138" s="103"/>
      <c r="D138" s="103"/>
      <c r="E138" s="103"/>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HLOOKUP(INDICE!$F$2,Nombres!$C$3:$D$636,77,FALSE)</f>
        <v>(Million Turkish liras)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Cash, cash balances at central banks and other demand deposits</v>
      </c>
      <c r="B143" s="74">
        <v>432412.47403242305</v>
      </c>
      <c r="C143" s="74">
        <v>442424.63014996349</v>
      </c>
      <c r="D143" s="74">
        <v>488023.45815784088</v>
      </c>
      <c r="E143" s="74">
        <v>457411.09505405248</v>
      </c>
    </row>
    <row r="144" spans="1:5">
      <c r="A144" s="17" t="str">
        <f>HLOOKUP(INDICE!$F$2,Nombres!$C$3:$D$636,53,FALSE)</f>
        <v xml:space="preserve">Financial assets designated at fair value </v>
      </c>
      <c r="B144" s="74">
        <v>198615.22259973545</v>
      </c>
      <c r="C144" s="74">
        <v>212352.94786592532</v>
      </c>
      <c r="D144" s="74">
        <v>235536.32806116925</v>
      </c>
      <c r="E144" s="74">
        <v>252908.49092284951</v>
      </c>
    </row>
    <row r="145" spans="1:5">
      <c r="A145" s="17" t="str">
        <f>HLOOKUP(INDICE!$F$2,Nombres!$C$3:$D$636,54,FALSE)</f>
        <v>Financial assets at amortized cost</v>
      </c>
      <c r="B145" s="74">
        <v>2713267.9537935848</v>
      </c>
      <c r="C145" s="74">
        <v>2987219.4062023764</v>
      </c>
      <c r="D145" s="74">
        <v>3294740.8828247371</v>
      </c>
      <c r="E145" s="74">
        <v>3637210.7306666877</v>
      </c>
    </row>
    <row r="146" spans="1:5">
      <c r="A146" s="17" t="str">
        <f>HLOOKUP(INDICE!$F$2,Nombres!$C$3:$D$636,55,FALSE)</f>
        <v xml:space="preserve">    of which loans and advances to customers</v>
      </c>
      <c r="B146" s="74">
        <v>1965466.8441814659</v>
      </c>
      <c r="C146" s="74">
        <v>2237425.4233830185</v>
      </c>
      <c r="D146" s="74">
        <v>2471795.2161756428</v>
      </c>
      <c r="E146" s="74">
        <v>2713268.6420893893</v>
      </c>
    </row>
    <row r="147" spans="1:5" hidden="1">
      <c r="A147" s="17"/>
      <c r="B147" s="74"/>
      <c r="C147" s="74"/>
      <c r="D147" s="74"/>
      <c r="E147" s="74"/>
    </row>
    <row r="148" spans="1:5">
      <c r="A148" s="17" t="str">
        <f>HLOOKUP(INDICE!$F$2,Nombres!$C$3:$D$636,56,FALSE)</f>
        <v>Tangible assets</v>
      </c>
      <c r="B148" s="74">
        <v>81999.279714625576</v>
      </c>
      <c r="C148" s="74">
        <v>84208.856946798551</v>
      </c>
      <c r="D148" s="74">
        <v>89133.943417135655</v>
      </c>
      <c r="E148" s="74">
        <v>96153.464831259218</v>
      </c>
    </row>
    <row r="149" spans="1:5">
      <c r="A149" s="17" t="str">
        <f>HLOOKUP(INDICE!$F$2,Nombres!$C$3:$D$636,57,FALSE)</f>
        <v>Other assets</v>
      </c>
      <c r="B149" s="74">
        <f t="shared" ref="B149:E149" si="15">+B150-B148-B145-B144-B143</f>
        <v>102100.49961289664</v>
      </c>
      <c r="C149" s="74">
        <f t="shared" si="15"/>
        <v>114842.2105851153</v>
      </c>
      <c r="D149" s="74">
        <f t="shared" si="15"/>
        <v>128972.82721097255</v>
      </c>
      <c r="E149" s="74">
        <f t="shared" si="15"/>
        <v>135295.06948413741</v>
      </c>
    </row>
    <row r="150" spans="1:5">
      <c r="A150" s="19" t="str">
        <f>HLOOKUP(INDICE!$F$2,Nombres!$C$3:$D$636,58,FALSE)</f>
        <v>Total assets / Liabilities and equity</v>
      </c>
      <c r="B150" s="89">
        <v>3528395.4297532658</v>
      </c>
      <c r="C150" s="89">
        <v>3841048.0517501789</v>
      </c>
      <c r="D150" s="89">
        <v>4236407.4396718554</v>
      </c>
      <c r="E150" s="89">
        <v>4578978.8509589862</v>
      </c>
    </row>
    <row r="151" spans="1:5">
      <c r="A151" s="17" t="str">
        <f>HLOOKUP(INDICE!$F$2,Nombres!$C$3:$D$636,59,FALSE)</f>
        <v>Financial liabilities held for trading and designated at fair value through profit or loss</v>
      </c>
      <c r="B151" s="74">
        <v>76106.401512497556</v>
      </c>
      <c r="C151" s="74">
        <v>80042.912343404765</v>
      </c>
      <c r="D151" s="74">
        <v>81155.337782482471</v>
      </c>
      <c r="E151" s="74">
        <v>85297.57993021814</v>
      </c>
    </row>
    <row r="152" spans="1:5">
      <c r="A152" s="17" t="str">
        <f>HLOOKUP(INDICE!$F$2,Nombres!$C$3:$D$636,60,FALSE)</f>
        <v>Deposits from central banks and credit institutions</v>
      </c>
      <c r="B152" s="74">
        <v>154939.57606248895</v>
      </c>
      <c r="C152" s="74">
        <v>208877.88907747</v>
      </c>
      <c r="D152" s="74">
        <v>208663.38634982466</v>
      </c>
      <c r="E152" s="74">
        <v>179954.6039621949</v>
      </c>
    </row>
    <row r="153" spans="1:5">
      <c r="A153" s="17" t="str">
        <f>HLOOKUP(INDICE!$F$2,Nombres!$C$3:$D$636,61,FALSE)</f>
        <v>Deposits from customers</v>
      </c>
      <c r="B153" s="74">
        <v>2559859.3301412249</v>
      </c>
      <c r="C153" s="74">
        <v>2712599.8852930446</v>
      </c>
      <c r="D153" s="74">
        <v>2971648.8051152658</v>
      </c>
      <c r="E153" s="74">
        <v>3179694.4778529042</v>
      </c>
    </row>
    <row r="154" spans="1:5">
      <c r="A154" s="17" t="str">
        <f>HLOOKUP(INDICE!$F$2,Nombres!$C$3:$D$636,62,FALSE)</f>
        <v>Debt certificates</v>
      </c>
      <c r="B154" s="74">
        <v>186554.89685635275</v>
      </c>
      <c r="C154" s="74">
        <v>240434.15682716668</v>
      </c>
      <c r="D154" s="74">
        <v>295880.30330373812</v>
      </c>
      <c r="E154" s="74">
        <v>378745.6077130576</v>
      </c>
    </row>
    <row r="155" spans="1:5" hidden="1">
      <c r="A155" s="17"/>
      <c r="B155" s="74"/>
      <c r="C155" s="74"/>
      <c r="D155" s="74"/>
      <c r="E155" s="74"/>
    </row>
    <row r="156" spans="1:5">
      <c r="A156" s="17" t="str">
        <f>HLOOKUP(INDICE!$F$2,Nombres!$C$3:$D$636,63,FALSE)</f>
        <v>Other liabilities</v>
      </c>
      <c r="B156" s="74">
        <f t="shared" ref="B156:E156" si="16">+B150-B151-B152-B153-B154-B157</f>
        <v>191457.07840644795</v>
      </c>
      <c r="C156" s="74">
        <f t="shared" si="16"/>
        <v>192238.68445845984</v>
      </c>
      <c r="D156" s="74">
        <f t="shared" si="16"/>
        <v>248701.7279756855</v>
      </c>
      <c r="E156" s="74">
        <f t="shared" si="16"/>
        <v>289048.77793712652</v>
      </c>
    </row>
    <row r="157" spans="1:5">
      <c r="A157" s="17" t="str">
        <f>HLOOKUP(INDICE!$F$2,Nombres!$C$3:$D$636,282,FALSE)</f>
        <v>Allocated regulatory capital</v>
      </c>
      <c r="B157" s="74">
        <v>359478.14677425387</v>
      </c>
      <c r="C157" s="74">
        <v>406854.52375063288</v>
      </c>
      <c r="D157" s="74">
        <v>430357.87914485869</v>
      </c>
      <c r="E157" s="74">
        <v>466237.80356348475</v>
      </c>
    </row>
    <row r="158" spans="1:5">
      <c r="A158" s="87"/>
      <c r="B158" s="74"/>
      <c r="C158" s="74"/>
      <c r="D158" s="74"/>
      <c r="E158" s="74"/>
    </row>
    <row r="159" spans="1:5">
      <c r="A159" s="17"/>
      <c r="B159" s="74"/>
      <c r="C159" s="74"/>
      <c r="D159" s="74"/>
      <c r="E159" s="74"/>
    </row>
    <row r="160" spans="1:5" ht="17">
      <c r="A160" s="65" t="str">
        <f>HLOOKUP(INDICE!$F$2,Nombres!$C$3:$D$636,65,FALSE)</f>
        <v>Relevant business indicators</v>
      </c>
      <c r="B160" s="97"/>
      <c r="C160" s="97"/>
      <c r="D160" s="97"/>
      <c r="E160" s="97"/>
    </row>
    <row r="161" spans="1:11">
      <c r="A161" s="67" t="str">
        <f>HLOOKUP(INDICE!$F$2,Nombres!$C$3:$D$636,77,FALSE)</f>
        <v>(Million Turkish liras)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Loans and advances to customers (gross) (*)</v>
      </c>
      <c r="B163" s="74">
        <v>2039174.1762608509</v>
      </c>
      <c r="C163" s="74">
        <v>2320998.8572408124</v>
      </c>
      <c r="D163" s="74">
        <v>2561691.5748759694</v>
      </c>
      <c r="E163" s="74">
        <v>2814774.5508480072</v>
      </c>
    </row>
    <row r="164" spans="1:11" ht="15.75" customHeight="1">
      <c r="A164" s="17" t="str">
        <f>HLOOKUP(INDICE!$F$2,Nombres!$C$3:$D$636,67,FALSE)</f>
        <v>Customer deposits under management (*)</v>
      </c>
      <c r="B164" s="74">
        <v>2556651.528437586</v>
      </c>
      <c r="C164" s="74">
        <v>2660039.8947032709</v>
      </c>
      <c r="D164" s="74">
        <v>2912732.6465860694</v>
      </c>
      <c r="E164" s="74">
        <v>3156999.8894334794</v>
      </c>
    </row>
    <row r="165" spans="1:11" ht="15.75" customHeight="1">
      <c r="A165" s="17" t="str">
        <f>HLOOKUP(INDICE!$F$2,Nombres!$C$3:$D$636,68,FALSE)</f>
        <v>Investment funds and managed portfolios</v>
      </c>
      <c r="B165" s="74">
        <v>547940.36708887457</v>
      </c>
      <c r="C165" s="74">
        <v>700884.00774498493</v>
      </c>
      <c r="D165" s="74">
        <v>865558.60743665649</v>
      </c>
      <c r="E165" s="74">
        <v>981182.38795063598</v>
      </c>
    </row>
    <row r="166" spans="1:11" ht="15.75" customHeight="1">
      <c r="A166" s="17" t="str">
        <f>HLOOKUP(INDICE!$F$2,Nombres!$C$3:$D$636,69,FALSE)</f>
        <v>Pension funds</v>
      </c>
      <c r="B166" s="74">
        <v>214256.88280618429</v>
      </c>
      <c r="C166" s="74">
        <v>245524.59436294626</v>
      </c>
      <c r="D166" s="74">
        <v>291102.27291642135</v>
      </c>
      <c r="E166" s="74">
        <v>346059.78513573215</v>
      </c>
    </row>
    <row r="167" spans="1:11">
      <c r="A167" s="17" t="str">
        <f>HLOOKUP(INDICE!$F$2,Nombres!$C$3:$D$636,70,FALSE)</f>
        <v>Other off balance-sheet funds</v>
      </c>
      <c r="B167" s="74">
        <v>0</v>
      </c>
      <c r="C167" s="74">
        <v>0</v>
      </c>
      <c r="D167" s="74">
        <v>0</v>
      </c>
      <c r="E167" s="74">
        <v>0</v>
      </c>
    </row>
    <row r="168" spans="1:11">
      <c r="A168" s="87" t="str">
        <f>HLOOKUP(INDICE!$F$2,Nombres!$C$3:$D$636,71,FALSE)</f>
        <v xml:space="preserve">(*) Excluding repos. </v>
      </c>
      <c r="B168" s="74"/>
      <c r="C168" s="74"/>
      <c r="D168" s="74"/>
      <c r="E168" s="74"/>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cfRule type="cellIs" dxfId="14" priority="3" operator="notBetween">
      <formula>0.5</formula>
      <formula>-0.5</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H998"/>
  <sheetViews>
    <sheetView showGridLines="0" zoomScale="90" zoomScaleNormal="90" workbookViewId="0">
      <selection activeCell="B14" sqref="B14"/>
    </sheetView>
  </sheetViews>
  <sheetFormatPr baseColWidth="10" defaultColWidth="11.453125" defaultRowHeight="14.5"/>
  <cols>
    <col min="1" max="1" width="66.54296875" style="63" customWidth="1"/>
    <col min="2" max="16384" width="11.453125" style="63"/>
  </cols>
  <sheetData>
    <row r="1" spans="1:5" ht="17">
      <c r="A1" s="61" t="str">
        <f>HLOOKUP(INDICE!$F$2,Nombres!$C$3:$D$636,283,FALSE)</f>
        <v xml:space="preserve">South America </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40">
        <f>+España!B6</f>
        <v>2025</v>
      </c>
      <c r="C6" s="240"/>
      <c r="D6" s="240"/>
      <c r="E6" s="240"/>
    </row>
    <row r="7" spans="1:5">
      <c r="A7" s="69"/>
      <c r="B7" s="70" t="str">
        <f>+España!B7</f>
        <v>1Q</v>
      </c>
      <c r="C7" s="70" t="str">
        <f>+España!C7</f>
        <v>2Q</v>
      </c>
      <c r="D7" s="70" t="str">
        <f>+España!D7</f>
        <v>3Q</v>
      </c>
      <c r="E7" s="70" t="str">
        <f>+España!E7</f>
        <v>4Q</v>
      </c>
    </row>
    <row r="8" spans="1:5">
      <c r="A8" s="25" t="str">
        <f>HLOOKUP(INDICE!$F$2,Nombres!$C$3:$D$636,33,FALSE)</f>
        <v>Net interest income</v>
      </c>
      <c r="B8" s="71">
        <v>1232.0496445305814</v>
      </c>
      <c r="C8" s="71">
        <v>1154.8940084299559</v>
      </c>
      <c r="D8" s="71">
        <v>1160.2169739332087</v>
      </c>
      <c r="E8" s="71">
        <v>1297.8342456179812</v>
      </c>
    </row>
    <row r="9" spans="1:5">
      <c r="A9" s="17" t="str">
        <f>HLOOKUP(INDICE!$F$2,Nombres!$C$3:$D$636,34,FALSE)</f>
        <v>Net fees and commissions</v>
      </c>
      <c r="B9" s="74">
        <v>227.49041704011032</v>
      </c>
      <c r="C9" s="74">
        <v>189.90548416997143</v>
      </c>
      <c r="D9" s="74">
        <v>238.06605447863498</v>
      </c>
      <c r="E9" s="74">
        <v>241.68085791762005</v>
      </c>
    </row>
    <row r="10" spans="1:5">
      <c r="A10" s="17" t="str">
        <f>HLOOKUP(INDICE!$F$2,Nombres!$C$3:$D$636,35,FALSE)</f>
        <v>Net trading income</v>
      </c>
      <c r="B10" s="74">
        <v>188.01173739495005</v>
      </c>
      <c r="C10" s="74">
        <v>130.779867469056</v>
      </c>
      <c r="D10" s="74">
        <v>114.61170459459298</v>
      </c>
      <c r="E10" s="74">
        <v>135.17051986367377</v>
      </c>
    </row>
    <row r="11" spans="1:5">
      <c r="A11" s="17" t="str">
        <f>HLOOKUP(INDICE!$F$2,Nombres!$C$3:$D$636,36,FALSE)</f>
        <v>Other operating income and expenses</v>
      </c>
      <c r="B11" s="74">
        <v>-208.15400000802487</v>
      </c>
      <c r="C11" s="74">
        <v>-195.5730000060716</v>
      </c>
      <c r="D11" s="74">
        <v>-221.21599998824874</v>
      </c>
      <c r="E11" s="74">
        <v>-307.11200000918677</v>
      </c>
    </row>
    <row r="12" spans="1:5">
      <c r="A12" s="25" t="str">
        <f>HLOOKUP(INDICE!$F$2,Nombres!$C$3:$D$636,37,FALSE)</f>
        <v>Gross income</v>
      </c>
      <c r="B12" s="71">
        <f t="shared" ref="B12:E12" si="0">+SUM(B8:B11)</f>
        <v>1439.3977989576169</v>
      </c>
      <c r="C12" s="71">
        <f t="shared" si="0"/>
        <v>1280.0063600629117</v>
      </c>
      <c r="D12" s="71">
        <f t="shared" si="0"/>
        <v>1291.6787330181878</v>
      </c>
      <c r="E12" s="71">
        <f t="shared" si="0"/>
        <v>1367.573623390088</v>
      </c>
    </row>
    <row r="13" spans="1:5">
      <c r="A13" s="17" t="str">
        <f>HLOOKUP(INDICE!$F$2,Nombres!$C$3:$D$636,38,FALSE)</f>
        <v>Operating expenses</v>
      </c>
      <c r="B13" s="74">
        <v>-641.91503519859464</v>
      </c>
      <c r="C13" s="74">
        <v>-562.92420565128032</v>
      </c>
      <c r="D13" s="74">
        <v>-569.11298555572137</v>
      </c>
      <c r="E13" s="74">
        <v>-612.07434473972921</v>
      </c>
    </row>
    <row r="14" spans="1:5">
      <c r="A14" s="17" t="str">
        <f>HLOOKUP(INDICE!$F$2,Nombres!$C$3:$D$636,39,FALSE)</f>
        <v xml:space="preserve">  Administration expenses</v>
      </c>
      <c r="B14" s="74">
        <v>-586.41803519927464</v>
      </c>
      <c r="C14" s="74">
        <v>-511.96320565106026</v>
      </c>
      <c r="D14" s="74">
        <v>-520.97598555431136</v>
      </c>
      <c r="E14" s="74">
        <v>-555.55534473882915</v>
      </c>
    </row>
    <row r="15" spans="1:5">
      <c r="A15" s="75" t="str">
        <f>HLOOKUP(INDICE!$F$2,Nombres!$C$3:$D$636,40,FALSE)</f>
        <v xml:space="preserve">  Personnel expenses</v>
      </c>
      <c r="B15" s="74">
        <v>-278.41502189660002</v>
      </c>
      <c r="C15" s="74">
        <v>-255.41970165550597</v>
      </c>
      <c r="D15" s="74">
        <v>-263.12862543251009</v>
      </c>
      <c r="E15" s="74">
        <v>-285.59221379225005</v>
      </c>
    </row>
    <row r="16" spans="1:5">
      <c r="A16" s="75" t="str">
        <f>HLOOKUP(INDICE!$F$2,Nombres!$C$3:$D$636,41,FALSE)</f>
        <v xml:space="preserve">  General and administrative expenses</v>
      </c>
      <c r="B16" s="74">
        <v>-308.00301330267467</v>
      </c>
      <c r="C16" s="74">
        <v>-256.54350399555432</v>
      </c>
      <c r="D16" s="74">
        <v>-257.84736012180127</v>
      </c>
      <c r="E16" s="74">
        <v>-269.9631309465791</v>
      </c>
    </row>
    <row r="17" spans="1:6">
      <c r="A17" s="17" t="str">
        <f>HLOOKUP(INDICE!$F$2,Nombres!$C$3:$D$636,42,FALSE)</f>
        <v xml:space="preserve">  Depreciation</v>
      </c>
      <c r="B17" s="74">
        <v>-55.49699999932001</v>
      </c>
      <c r="C17" s="74">
        <v>-50.961000000220004</v>
      </c>
      <c r="D17" s="74">
        <v>-48.137000001410009</v>
      </c>
      <c r="E17" s="74">
        <v>-56.5190000009</v>
      </c>
    </row>
    <row r="18" spans="1:6">
      <c r="A18" s="25" t="str">
        <f>HLOOKUP(INDICE!$F$2,Nombres!$C$3:$D$636,43,FALSE)</f>
        <v>Operating income</v>
      </c>
      <c r="B18" s="71">
        <f t="shared" ref="B18:E18" si="1">+B12+B13</f>
        <v>797.4827637590223</v>
      </c>
      <c r="C18" s="71">
        <f t="shared" si="1"/>
        <v>717.08215441163134</v>
      </c>
      <c r="D18" s="71">
        <f t="shared" si="1"/>
        <v>722.56574746246645</v>
      </c>
      <c r="E18" s="71">
        <f t="shared" si="1"/>
        <v>755.49927865035875</v>
      </c>
    </row>
    <row r="19" spans="1:6">
      <c r="A19" s="17" t="str">
        <f>HLOOKUP(INDICE!$F$2,Nombres!$C$3:$D$636,44,FALSE)</f>
        <v>Impaiment on financial assets not measured at fair value through profit or loss</v>
      </c>
      <c r="B19" s="74">
        <v>-296.58800009629994</v>
      </c>
      <c r="C19" s="74">
        <v>-231.79400000313228</v>
      </c>
      <c r="D19" s="74">
        <v>-329.89800009910186</v>
      </c>
      <c r="E19" s="74">
        <v>-351.11699979890022</v>
      </c>
    </row>
    <row r="20" spans="1:6">
      <c r="A20" s="17" t="str">
        <f>HLOOKUP(INDICE!$F$2,Nombres!$C$3:$D$636,45,FALSE)</f>
        <v>Provisions or reversal of provisions and other results</v>
      </c>
      <c r="B20" s="74">
        <v>6.293952062560999</v>
      </c>
      <c r="C20" s="74">
        <v>-22.088200199707458</v>
      </c>
      <c r="D20" s="74">
        <v>-17.865360001194624</v>
      </c>
      <c r="E20" s="74">
        <v>-8.0978939994835546</v>
      </c>
    </row>
    <row r="21" spans="1:6">
      <c r="A21" s="25" t="str">
        <f>HLOOKUP(INDICE!$F$2,Nombres!$C$3:$D$636,46,FALSE)</f>
        <v>Profit/(loss) before tax</v>
      </c>
      <c r="B21" s="71">
        <f t="shared" ref="B21:E21" si="2">+B18+B19+B20</f>
        <v>507.18871572528337</v>
      </c>
      <c r="C21" s="71">
        <f t="shared" si="2"/>
        <v>463.19995420879161</v>
      </c>
      <c r="D21" s="71">
        <f t="shared" si="2"/>
        <v>374.80238736216995</v>
      </c>
      <c r="E21" s="71">
        <f t="shared" si="2"/>
        <v>396.28438485197495</v>
      </c>
    </row>
    <row r="22" spans="1:6">
      <c r="A22" s="17" t="str">
        <f>HLOOKUP(INDICE!$F$2,Nombres!$C$3:$D$636,47,FALSE)</f>
        <v>Income tax</v>
      </c>
      <c r="B22" s="74">
        <v>-147.05142098988313</v>
      </c>
      <c r="C22" s="74">
        <v>-144.08821105307703</v>
      </c>
      <c r="D22" s="74">
        <v>-123.22864427066256</v>
      </c>
      <c r="E22" s="74">
        <v>-159.04221617065662</v>
      </c>
    </row>
    <row r="23" spans="1:6">
      <c r="A23" s="25" t="str">
        <f>HLOOKUP(INDICE!$F$2,Nombres!$C$3:$D$636,48,FALSE)</f>
        <v>Profit/(loss) for the year</v>
      </c>
      <c r="B23" s="71">
        <f t="shared" ref="B23:E23" si="3">+B21+B22</f>
        <v>360.13729473540025</v>
      </c>
      <c r="C23" s="71">
        <f t="shared" si="3"/>
        <v>319.11174315571458</v>
      </c>
      <c r="D23" s="71">
        <f t="shared" si="3"/>
        <v>251.5737430915074</v>
      </c>
      <c r="E23" s="71">
        <f t="shared" si="3"/>
        <v>237.24216868131833</v>
      </c>
    </row>
    <row r="24" spans="1:6">
      <c r="A24" s="17" t="str">
        <f>HLOOKUP(INDICE!$F$2,Nombres!$C$3:$D$636,49,FALSE)</f>
        <v>Non-controlling interests</v>
      </c>
      <c r="B24" s="74">
        <v>-146.31385803090001</v>
      </c>
      <c r="C24" s="74">
        <v>-116.36793908550005</v>
      </c>
      <c r="D24" s="74">
        <v>-89.966665005600063</v>
      </c>
      <c r="E24" s="74">
        <v>-97.490914965300149</v>
      </c>
    </row>
    <row r="25" spans="1:6" ht="15.75" customHeight="1">
      <c r="A25" s="19" t="str">
        <f>HLOOKUP(INDICE!$F$2,Nombres!$C$3:$D$636,50,FALSE)</f>
        <v>Net attributable profit</v>
      </c>
      <c r="B25" s="89">
        <f t="shared" ref="B25:E25" si="4">+B23+B24</f>
        <v>213.82343670450024</v>
      </c>
      <c r="C25" s="89">
        <f t="shared" si="4"/>
        <v>202.74380407021454</v>
      </c>
      <c r="D25" s="89">
        <f t="shared" si="4"/>
        <v>161.60707808590735</v>
      </c>
      <c r="E25" s="89">
        <f t="shared" si="4"/>
        <v>139.7512537160182</v>
      </c>
    </row>
    <row r="26" spans="1:6" ht="20.25" customHeight="1">
      <c r="A26" s="87"/>
      <c r="B26" s="92">
        <v>0</v>
      </c>
      <c r="C26" s="92">
        <v>-3.4106051316484809E-13</v>
      </c>
      <c r="D26" s="92">
        <v>0</v>
      </c>
      <c r="E26" s="92">
        <v>0</v>
      </c>
    </row>
    <row r="27" spans="1:6" ht="21" customHeight="1">
      <c r="A27" s="25"/>
      <c r="B27" s="25"/>
      <c r="C27" s="25"/>
      <c r="D27" s="25"/>
      <c r="E27" s="25"/>
    </row>
    <row r="28" spans="1:6" ht="17">
      <c r="A28" s="65" t="str">
        <f>HLOOKUP(INDICE!$F$2,Nombres!$C$3:$D$636,51,FALSE)</f>
        <v>Balance sheets</v>
      </c>
      <c r="B28" s="66"/>
      <c r="C28" s="66"/>
      <c r="D28" s="66"/>
      <c r="E28" s="66"/>
    </row>
    <row r="29" spans="1:6">
      <c r="A29" s="67" t="str">
        <f>HLOOKUP(INDICE!$F$2,Nombres!$C$3:$D$636,32,FALSE)</f>
        <v>(Million euros)</v>
      </c>
      <c r="B29" s="62"/>
      <c r="C29" s="80"/>
      <c r="D29" s="80"/>
      <c r="E29" s="80"/>
    </row>
    <row r="30" spans="1:6">
      <c r="A30" s="62"/>
      <c r="B30" s="93">
        <f>+España!B32</f>
        <v>45747</v>
      </c>
      <c r="C30" s="93">
        <f>+España!C32</f>
        <v>45838</v>
      </c>
      <c r="D30" s="93">
        <f>+España!D32</f>
        <v>45930</v>
      </c>
      <c r="E30" s="93">
        <f>+España!E32</f>
        <v>46022</v>
      </c>
    </row>
    <row r="31" spans="1:6">
      <c r="A31" s="17" t="str">
        <f>HLOOKUP(INDICE!$F$2,Nombres!$C$3:$D$636,52,FALSE)</f>
        <v>Cash, cash balances at central banks and other demand deposits</v>
      </c>
      <c r="B31" s="74">
        <v>7237.2520000000004</v>
      </c>
      <c r="C31" s="74">
        <v>6574.6320000000005</v>
      </c>
      <c r="D31" s="74">
        <v>7391.1549999999988</v>
      </c>
      <c r="E31" s="74">
        <v>8072.8909999999996</v>
      </c>
      <c r="F31" s="104"/>
    </row>
    <row r="32" spans="1:6">
      <c r="A32" s="17" t="str">
        <f>HLOOKUP(INDICE!$F$2,Nombres!$C$3:$D$636,53,FALSE)</f>
        <v xml:space="preserve">Financial assets designated at fair value </v>
      </c>
      <c r="B32" s="74">
        <v>11308.691000000001</v>
      </c>
      <c r="C32" s="74">
        <v>10847.441000000001</v>
      </c>
      <c r="D32" s="74">
        <v>10624.989000000001</v>
      </c>
      <c r="E32" s="74">
        <v>10602.367</v>
      </c>
      <c r="F32" s="104"/>
    </row>
    <row r="33" spans="1:6">
      <c r="A33" s="17" t="str">
        <f>HLOOKUP(INDICE!$F$2,Nombres!$C$3:$D$636,54,FALSE)</f>
        <v>Financial assets at amortized cost</v>
      </c>
      <c r="B33" s="74">
        <v>50168.161000016837</v>
      </c>
      <c r="C33" s="74">
        <v>49553.968000055123</v>
      </c>
      <c r="D33" s="74">
        <v>51532.163000085631</v>
      </c>
      <c r="E33" s="74">
        <v>54282.614000020738</v>
      </c>
      <c r="F33" s="104"/>
    </row>
    <row r="34" spans="1:6">
      <c r="A34" s="17" t="str">
        <f>HLOOKUP(INDICE!$F$2,Nombres!$C$3:$D$636,55,FALSE)</f>
        <v xml:space="preserve">    of which loans and advances to customers</v>
      </c>
      <c r="B34" s="74">
        <v>47515.192000016839</v>
      </c>
      <c r="C34" s="74">
        <v>46517.488000055127</v>
      </c>
      <c r="D34" s="74">
        <v>47871.045000085629</v>
      </c>
      <c r="E34" s="74">
        <v>51235.351000020739</v>
      </c>
      <c r="F34" s="104"/>
    </row>
    <row r="35" spans="1:6" hidden="1">
      <c r="A35" s="17"/>
      <c r="B35" s="74"/>
      <c r="C35" s="74"/>
      <c r="D35" s="74"/>
      <c r="E35" s="74"/>
      <c r="F35" s="104"/>
    </row>
    <row r="36" spans="1:6">
      <c r="A36" s="17" t="str">
        <f>HLOOKUP(INDICE!$F$2,Nombres!$C$3:$D$636,56,FALSE)</f>
        <v>Tangible assets</v>
      </c>
      <c r="B36" s="74">
        <v>1239.7530000000004</v>
      </c>
      <c r="C36" s="74">
        <v>1137.6420000000001</v>
      </c>
      <c r="D36" s="74">
        <v>1110.6160000000002</v>
      </c>
      <c r="E36" s="74">
        <v>1149.0259999999998</v>
      </c>
      <c r="F36" s="104"/>
    </row>
    <row r="37" spans="1:6">
      <c r="A37" s="17" t="str">
        <f>HLOOKUP(INDICE!$F$2,Nombres!$C$3:$D$636,57,FALSE)</f>
        <v>Other assets</v>
      </c>
      <c r="B37" s="74">
        <f t="shared" ref="B37:E37" si="5">+B38-B36-B33-B32-B31</f>
        <v>2675.2344617489634</v>
      </c>
      <c r="C37" s="74">
        <f t="shared" si="5"/>
        <v>2314.7334151643545</v>
      </c>
      <c r="D37" s="74">
        <f t="shared" si="5"/>
        <v>2431.6409977439835</v>
      </c>
      <c r="E37" s="74">
        <f t="shared" si="5"/>
        <v>2516.847996991959</v>
      </c>
      <c r="F37" s="104"/>
    </row>
    <row r="38" spans="1:6">
      <c r="A38" s="19" t="str">
        <f>HLOOKUP(INDICE!$F$2,Nombres!$C$3:$D$636,58,FALSE)</f>
        <v>Total assets / Liabilities and equity</v>
      </c>
      <c r="B38" s="89">
        <v>72629.091461765798</v>
      </c>
      <c r="C38" s="89">
        <v>70428.416415219486</v>
      </c>
      <c r="D38" s="89">
        <v>73090.563997829609</v>
      </c>
      <c r="E38" s="89">
        <v>76623.745997012695</v>
      </c>
      <c r="F38" s="104"/>
    </row>
    <row r="39" spans="1:6">
      <c r="A39" s="17" t="str">
        <f>HLOOKUP(INDICE!$F$2,Nombres!$C$3:$D$636,59,FALSE)</f>
        <v>Financial liabilities held for trading and designated at fair value through profit or loss</v>
      </c>
      <c r="B39" s="74">
        <v>1550.6949999999999</v>
      </c>
      <c r="C39" s="74">
        <v>1821.9770000000001</v>
      </c>
      <c r="D39" s="74">
        <v>2649.1909999999998</v>
      </c>
      <c r="E39" s="74">
        <v>2429.739</v>
      </c>
      <c r="F39" s="104"/>
    </row>
    <row r="40" spans="1:6">
      <c r="A40" s="17" t="str">
        <f>HLOOKUP(INDICE!$F$2,Nombres!$C$3:$D$636,60,FALSE)</f>
        <v>Deposits from central banks and credit institutions</v>
      </c>
      <c r="B40" s="74">
        <v>3836.5990000279999</v>
      </c>
      <c r="C40" s="74">
        <v>4131.6279999990002</v>
      </c>
      <c r="D40" s="74">
        <v>3655.2460000259998</v>
      </c>
      <c r="E40" s="74">
        <v>3825.512000019</v>
      </c>
      <c r="F40" s="104"/>
    </row>
    <row r="41" spans="1:6" ht="15.75" customHeight="1">
      <c r="A41" s="17" t="str">
        <f>HLOOKUP(INDICE!$F$2,Nombres!$C$3:$D$636,61,FALSE)</f>
        <v>Deposits from customers</v>
      </c>
      <c r="B41" s="74">
        <v>50317.081999974005</v>
      </c>
      <c r="C41" s="74">
        <v>48463.737999870005</v>
      </c>
      <c r="D41" s="74">
        <v>50438.458999843991</v>
      </c>
      <c r="E41" s="74">
        <v>53374.873999960997</v>
      </c>
      <c r="F41" s="104"/>
    </row>
    <row r="42" spans="1:6">
      <c r="A42" s="17" t="str">
        <f>HLOOKUP(INDICE!$F$2,Nombres!$C$3:$D$636,62,FALSE)</f>
        <v>Debt certificates</v>
      </c>
      <c r="B42" s="74">
        <v>4105.2989392640256</v>
      </c>
      <c r="C42" s="74">
        <v>3657.3160795135564</v>
      </c>
      <c r="D42" s="74">
        <v>3694.5562382229259</v>
      </c>
      <c r="E42" s="74">
        <v>4015.4588955416211</v>
      </c>
      <c r="F42" s="104"/>
    </row>
    <row r="43" spans="1:6" hidden="1">
      <c r="A43" s="17"/>
      <c r="B43" s="74"/>
      <c r="C43" s="74"/>
      <c r="D43" s="74"/>
      <c r="E43" s="74"/>
      <c r="F43" s="104"/>
    </row>
    <row r="44" spans="1:6">
      <c r="A44" s="17" t="str">
        <f>HLOOKUP(INDICE!$F$2,Nombres!$C$3:$D$636,63,FALSE)</f>
        <v>Other liabilities</v>
      </c>
      <c r="B44" s="74">
        <f t="shared" ref="B44:E44" si="6">+B38-B39-B40-B41-B42-B45</f>
        <v>5528.438343499839</v>
      </c>
      <c r="C44" s="74">
        <f t="shared" si="6"/>
        <v>5408.1045773673968</v>
      </c>
      <c r="D44" s="74">
        <f t="shared" si="6"/>
        <v>5826.1661701406265</v>
      </c>
      <c r="E44" s="74">
        <f t="shared" si="6"/>
        <v>5706.8190133359294</v>
      </c>
      <c r="F44" s="104"/>
    </row>
    <row r="45" spans="1:6">
      <c r="A45" s="17" t="str">
        <f>HLOOKUP(INDICE!$F$2,Nombres!$C$3:$D$636,282,FALSE)</f>
        <v>Allocated regulatory capital</v>
      </c>
      <c r="B45" s="74">
        <v>7290.9781789999206</v>
      </c>
      <c r="C45" s="74">
        <v>6945.6527584695295</v>
      </c>
      <c r="D45" s="74">
        <v>6826.9455895960564</v>
      </c>
      <c r="E45" s="74">
        <v>7271.3430881551376</v>
      </c>
      <c r="F45" s="104"/>
    </row>
    <row r="46" spans="1:6">
      <c r="A46" s="87"/>
      <c r="B46" s="74"/>
      <c r="C46" s="74"/>
      <c r="D46" s="74"/>
      <c r="E46" s="74"/>
      <c r="F46" s="104"/>
    </row>
    <row r="47" spans="1:6">
      <c r="A47" s="17"/>
      <c r="B47" s="74"/>
      <c r="C47" s="74"/>
      <c r="D47" s="74"/>
      <c r="E47" s="74"/>
      <c r="F47" s="104"/>
    </row>
    <row r="48" spans="1:6" ht="17">
      <c r="A48" s="65" t="str">
        <f>HLOOKUP(INDICE!$F$2,Nombres!$C$3:$D$636,65,FALSE)</f>
        <v>Relevant business indicators</v>
      </c>
      <c r="B48" s="97"/>
      <c r="C48" s="97"/>
      <c r="D48" s="97"/>
      <c r="E48" s="97"/>
      <c r="F48" s="104"/>
    </row>
    <row r="49" spans="1:8">
      <c r="A49" s="67" t="str">
        <f>HLOOKUP(INDICE!$F$2,Nombres!$C$3:$D$636,32,FALSE)</f>
        <v>(Million euros)</v>
      </c>
      <c r="B49" s="98"/>
      <c r="C49" s="74"/>
      <c r="D49" s="74"/>
      <c r="E49" s="74"/>
      <c r="F49" s="104"/>
    </row>
    <row r="50" spans="1:8">
      <c r="A50" s="62"/>
      <c r="B50" s="81">
        <f t="shared" ref="B50:E50" si="7">+B$30</f>
        <v>45747</v>
      </c>
      <c r="C50" s="81">
        <f t="shared" si="7"/>
        <v>45838</v>
      </c>
      <c r="D50" s="81">
        <f t="shared" si="7"/>
        <v>45930</v>
      </c>
      <c r="E50" s="81">
        <f t="shared" si="7"/>
        <v>46022</v>
      </c>
      <c r="F50" s="104"/>
    </row>
    <row r="51" spans="1:8">
      <c r="A51" s="17" t="str">
        <f>HLOOKUP(INDICE!$F$2,Nombres!$C$3:$D$636,66,FALSE)</f>
        <v>Loans and advances to customers (gross) (*)</v>
      </c>
      <c r="B51" s="74">
        <v>49557.101000016839</v>
      </c>
      <c r="C51" s="74">
        <v>48438.48100005513</v>
      </c>
      <c r="D51" s="74">
        <v>49872.232000085634</v>
      </c>
      <c r="E51" s="74">
        <v>52768.765000020736</v>
      </c>
      <c r="F51" s="104"/>
      <c r="H51" s="72"/>
    </row>
    <row r="52" spans="1:8">
      <c r="A52" s="17" t="str">
        <f>HLOOKUP(INDICE!$F$2,Nombres!$C$3:$D$636,67,FALSE)</f>
        <v>Customer deposits under management (*)</v>
      </c>
      <c r="B52" s="74">
        <v>50317.081999974005</v>
      </c>
      <c r="C52" s="74">
        <v>48463.737999869998</v>
      </c>
      <c r="D52" s="74">
        <v>50438.458999843991</v>
      </c>
      <c r="E52" s="74">
        <v>53374.873999960997</v>
      </c>
      <c r="F52" s="104"/>
    </row>
    <row r="53" spans="1:8">
      <c r="A53" s="17" t="str">
        <f>HLOOKUP(INDICE!$F$2,Nombres!$C$3:$D$636,68,FALSE)</f>
        <v>Investment funds and managed portfolios</v>
      </c>
      <c r="B53" s="74">
        <v>8558.6246894121068</v>
      </c>
      <c r="C53" s="74">
        <v>7829.5257925732212</v>
      </c>
      <c r="D53" s="74">
        <v>8392.1361714231134</v>
      </c>
      <c r="E53" s="74">
        <v>8271.1226575542696</v>
      </c>
      <c r="F53" s="104"/>
    </row>
    <row r="54" spans="1:8">
      <c r="A54" s="17" t="str">
        <f>HLOOKUP(INDICE!$F$2,Nombres!$C$3:$D$636,69,FALSE)</f>
        <v>Pension funds</v>
      </c>
      <c r="B54" s="74">
        <v>0</v>
      </c>
      <c r="C54" s="74">
        <v>0</v>
      </c>
      <c r="D54" s="74">
        <v>0</v>
      </c>
      <c r="E54" s="74">
        <v>0</v>
      </c>
      <c r="F54" s="104"/>
    </row>
    <row r="55" spans="1:8">
      <c r="A55" s="17" t="str">
        <f>HLOOKUP(INDICE!$F$2,Nombres!$C$3:$D$636,70,FALSE)</f>
        <v>Other off balance-sheet funds</v>
      </c>
      <c r="B55" s="74">
        <v>0</v>
      </c>
      <c r="C55" s="74">
        <v>0</v>
      </c>
      <c r="D55" s="74">
        <v>0</v>
      </c>
      <c r="E55" s="74">
        <v>0</v>
      </c>
      <c r="F55" s="104"/>
    </row>
    <row r="56" spans="1:8">
      <c r="A56" s="87" t="str">
        <f>HLOOKUP(INDICE!$F$2,Nombres!$C$3:$D$636,71,FALSE)</f>
        <v xml:space="preserve">(*) Excluding repos. </v>
      </c>
      <c r="B56" s="80"/>
      <c r="C56" s="80"/>
      <c r="D56" s="80"/>
      <c r="E56" s="80"/>
    </row>
    <row r="57" spans="1:8">
      <c r="A57" s="87">
        <f>HLOOKUP(INDICE!$F$2,Nombres!$C$3:$D$636,72,FALSE)</f>
        <v>0</v>
      </c>
      <c r="B57" s="62"/>
      <c r="C57" s="62"/>
      <c r="D57" s="62"/>
      <c r="E57" s="62"/>
    </row>
    <row r="58" spans="1:8">
      <c r="A58" s="87"/>
      <c r="B58" s="62"/>
      <c r="C58" s="62"/>
      <c r="D58" s="62"/>
      <c r="E58" s="62"/>
    </row>
    <row r="59" spans="1:8">
      <c r="A59" s="87"/>
      <c r="B59" s="62"/>
      <c r="C59" s="62"/>
      <c r="D59" s="62"/>
      <c r="E59" s="62"/>
    </row>
    <row r="60" spans="1:8">
      <c r="A60" s="87"/>
      <c r="B60" s="62"/>
      <c r="C60" s="62"/>
      <c r="D60" s="62"/>
      <c r="E60" s="62"/>
    </row>
    <row r="61" spans="1:8">
      <c r="A61" s="87"/>
      <c r="B61" s="62"/>
      <c r="C61" s="62"/>
      <c r="D61" s="62"/>
      <c r="E61" s="62"/>
    </row>
    <row r="62" spans="1:8">
      <c r="A62" s="87"/>
      <c r="B62" s="62"/>
      <c r="C62" s="62"/>
      <c r="D62" s="62"/>
      <c r="E62" s="62"/>
    </row>
    <row r="63" spans="1:8">
      <c r="A63" s="87"/>
      <c r="B63" s="62"/>
      <c r="C63" s="62"/>
      <c r="D63" s="62"/>
      <c r="E63" s="62"/>
    </row>
    <row r="64" spans="1:8">
      <c r="A64" s="87"/>
      <c r="B64" s="62"/>
      <c r="C64" s="62"/>
      <c r="D64" s="62"/>
      <c r="E64" s="62"/>
    </row>
    <row r="65" spans="1:5">
      <c r="A65" s="87"/>
      <c r="B65" s="62"/>
      <c r="C65" s="62"/>
      <c r="D65" s="62"/>
      <c r="E65" s="62"/>
    </row>
    <row r="66" spans="1:5">
      <c r="A66" s="87"/>
      <c r="B66" s="62"/>
      <c r="C66" s="62"/>
      <c r="D66" s="62"/>
      <c r="E66" s="62"/>
    </row>
    <row r="67" spans="1:5">
      <c r="A67" s="87"/>
      <c r="B67" s="62"/>
      <c r="C67" s="62"/>
      <c r="D67" s="62"/>
      <c r="E67" s="62"/>
    </row>
    <row r="68" spans="1:5">
      <c r="A68" s="87"/>
      <c r="B68" s="62"/>
      <c r="C68" s="62"/>
      <c r="D68" s="62"/>
      <c r="E68" s="62"/>
    </row>
    <row r="69" spans="1:5">
      <c r="A69" s="87"/>
      <c r="B69" s="62"/>
      <c r="C69" s="62"/>
      <c r="D69" s="62"/>
      <c r="E69" s="62"/>
    </row>
    <row r="70" spans="1:5">
      <c r="A70" s="87"/>
      <c r="B70" s="62"/>
      <c r="C70" s="62"/>
      <c r="D70" s="62"/>
      <c r="E70" s="62"/>
    </row>
    <row r="71" spans="1:5">
      <c r="A71" s="87"/>
      <c r="B71" s="62"/>
      <c r="C71" s="62"/>
      <c r="D71" s="62"/>
      <c r="E71" s="62"/>
    </row>
    <row r="72" spans="1:5">
      <c r="A72" s="87"/>
      <c r="B72" s="62"/>
      <c r="C72" s="62"/>
      <c r="D72" s="62"/>
      <c r="E72" s="62"/>
    </row>
    <row r="73" spans="1:5">
      <c r="A73" s="87"/>
      <c r="B73" s="62"/>
      <c r="C73" s="62"/>
      <c r="D73" s="62"/>
      <c r="E73" s="62"/>
    </row>
    <row r="74" spans="1:5">
      <c r="A74" s="87"/>
      <c r="B74" s="62"/>
      <c r="C74" s="62"/>
      <c r="D74" s="62"/>
      <c r="E74" s="62"/>
    </row>
    <row r="75" spans="1:5">
      <c r="A75" s="87"/>
      <c r="B75" s="62"/>
      <c r="C75" s="62"/>
      <c r="D75" s="62"/>
      <c r="E75" s="62"/>
    </row>
    <row r="76" spans="1:5">
      <c r="A76" s="87"/>
      <c r="B76" s="62"/>
      <c r="C76" s="62"/>
      <c r="D76" s="62"/>
      <c r="E76" s="62"/>
    </row>
    <row r="77" spans="1:5">
      <c r="A77" s="87"/>
      <c r="B77" s="62"/>
      <c r="C77" s="62"/>
      <c r="D77" s="62"/>
      <c r="E77" s="62"/>
    </row>
    <row r="78" spans="1:5">
      <c r="A78" s="87"/>
      <c r="B78" s="62"/>
      <c r="C78" s="62"/>
      <c r="D78" s="62"/>
      <c r="E78" s="62"/>
    </row>
    <row r="79" spans="1:5">
      <c r="A79" s="87"/>
      <c r="B79" s="62"/>
      <c r="C79" s="62"/>
      <c r="D79" s="62"/>
      <c r="E79" s="62"/>
    </row>
    <row r="80" spans="1:5">
      <c r="A80" s="87"/>
      <c r="B80" s="62"/>
      <c r="C80" s="62"/>
      <c r="D80" s="62"/>
      <c r="E80" s="62"/>
    </row>
    <row r="81" spans="1:5">
      <c r="A81" s="87"/>
      <c r="B81" s="62"/>
      <c r="C81" s="62"/>
      <c r="D81" s="62"/>
      <c r="E81" s="62"/>
    </row>
    <row r="82" spans="1:5">
      <c r="A82" s="87"/>
      <c r="B82" s="62"/>
      <c r="C82" s="62"/>
      <c r="D82" s="62"/>
      <c r="E82" s="62"/>
    </row>
    <row r="83" spans="1:5">
      <c r="A83" s="87"/>
      <c r="B83" s="62"/>
      <c r="C83" s="62"/>
      <c r="D83" s="62"/>
      <c r="E83" s="62"/>
    </row>
    <row r="84" spans="1:5">
      <c r="A84" s="87"/>
      <c r="B84" s="62"/>
      <c r="C84" s="62"/>
      <c r="D84" s="62"/>
      <c r="E84" s="62"/>
    </row>
    <row r="85" spans="1:5">
      <c r="A85" s="87"/>
      <c r="B85" s="62"/>
      <c r="C85" s="62"/>
      <c r="D85" s="62"/>
      <c r="E85" s="62"/>
    </row>
    <row r="86" spans="1:5">
      <c r="A86" s="87"/>
      <c r="B86" s="62"/>
      <c r="C86" s="62"/>
      <c r="D86" s="62"/>
      <c r="E86" s="62"/>
    </row>
    <row r="87" spans="1:5">
      <c r="A87" s="87"/>
      <c r="B87" s="62"/>
      <c r="C87" s="62"/>
      <c r="D87" s="62"/>
      <c r="E87" s="62"/>
    </row>
    <row r="88" spans="1:5">
      <c r="A88" s="87"/>
      <c r="B88" s="62"/>
      <c r="C88" s="62"/>
      <c r="D88" s="62"/>
      <c r="E88" s="62"/>
    </row>
    <row r="89" spans="1:5">
      <c r="A89" s="87"/>
      <c r="B89" s="62"/>
      <c r="C89" s="62"/>
      <c r="D89" s="62"/>
      <c r="E89" s="62"/>
    </row>
    <row r="90" spans="1:5">
      <c r="A90" s="87"/>
      <c r="B90" s="62"/>
      <c r="C90" s="62"/>
      <c r="D90" s="62"/>
      <c r="E90" s="62"/>
    </row>
    <row r="91" spans="1:5">
      <c r="A91" s="87"/>
      <c r="B91" s="62"/>
      <c r="C91" s="62"/>
      <c r="D91" s="62"/>
      <c r="E91" s="62"/>
    </row>
    <row r="92" spans="1:5">
      <c r="A92" s="87"/>
      <c r="B92" s="62"/>
      <c r="C92" s="62"/>
      <c r="D92" s="62"/>
      <c r="E92" s="62"/>
    </row>
    <row r="93" spans="1:5">
      <c r="A93" s="87"/>
      <c r="B93" s="62"/>
      <c r="C93" s="62"/>
      <c r="D93" s="62"/>
      <c r="E93" s="62"/>
    </row>
    <row r="94" spans="1:5">
      <c r="A94" s="87"/>
      <c r="B94" s="62"/>
      <c r="C94" s="62"/>
      <c r="D94" s="62"/>
      <c r="E94" s="62"/>
    </row>
    <row r="95" spans="1:5">
      <c r="A95" s="87"/>
      <c r="B95" s="62"/>
      <c r="C95" s="62"/>
      <c r="D95" s="62"/>
      <c r="E95" s="62"/>
    </row>
    <row r="96" spans="1:5">
      <c r="A96" s="87"/>
      <c r="B96" s="62"/>
      <c r="C96" s="62"/>
      <c r="D96" s="62"/>
      <c r="E96" s="62"/>
    </row>
    <row r="97" spans="1:5">
      <c r="A97" s="87"/>
      <c r="B97" s="62"/>
      <c r="C97" s="62"/>
      <c r="D97" s="62"/>
      <c r="E97" s="62"/>
    </row>
    <row r="98" spans="1:5">
      <c r="A98" s="87"/>
      <c r="B98" s="62"/>
      <c r="C98" s="62"/>
      <c r="D98" s="62"/>
      <c r="E98" s="62"/>
    </row>
    <row r="99" spans="1:5">
      <c r="A99" s="87"/>
      <c r="B99" s="62"/>
      <c r="C99" s="62"/>
      <c r="D99" s="62"/>
      <c r="E99" s="62"/>
    </row>
    <row r="100" spans="1:5">
      <c r="A100" s="87"/>
      <c r="B100" s="62"/>
      <c r="C100" s="62"/>
      <c r="D100" s="62"/>
      <c r="E100" s="62"/>
    </row>
    <row r="101" spans="1:5">
      <c r="A101" s="87"/>
      <c r="B101" s="62"/>
      <c r="C101" s="62"/>
      <c r="D101" s="62"/>
      <c r="E101" s="62"/>
    </row>
    <row r="102" spans="1:5">
      <c r="A102" s="87"/>
      <c r="B102" s="62"/>
      <c r="C102" s="62"/>
      <c r="D102" s="62"/>
      <c r="E102" s="62"/>
    </row>
    <row r="103" spans="1:5">
      <c r="A103" s="87"/>
      <c r="B103" s="62"/>
      <c r="C103" s="62"/>
      <c r="D103" s="62"/>
      <c r="E103" s="62"/>
    </row>
    <row r="104" spans="1:5">
      <c r="A104" s="87"/>
      <c r="B104" s="62"/>
      <c r="C104" s="62"/>
      <c r="D104" s="62"/>
      <c r="E104" s="62"/>
    </row>
    <row r="105" spans="1:5">
      <c r="A105" s="87"/>
      <c r="B105" s="62"/>
      <c r="C105" s="62"/>
      <c r="D105" s="62"/>
      <c r="E105" s="62"/>
    </row>
    <row r="106" spans="1:5">
      <c r="A106" s="87"/>
      <c r="B106" s="62"/>
      <c r="C106" s="62"/>
      <c r="D106" s="62"/>
      <c r="E106" s="62"/>
    </row>
    <row r="107" spans="1:5">
      <c r="A107" s="87"/>
      <c r="B107" s="62"/>
      <c r="C107" s="62"/>
      <c r="D107" s="62"/>
      <c r="E107" s="62"/>
    </row>
    <row r="108" spans="1:5">
      <c r="A108" s="87"/>
      <c r="B108" s="62"/>
      <c r="C108" s="62"/>
      <c r="D108" s="62"/>
      <c r="E108" s="62"/>
    </row>
    <row r="109" spans="1:5">
      <c r="A109" s="87"/>
      <c r="B109" s="62"/>
      <c r="C109" s="62"/>
      <c r="D109" s="62"/>
      <c r="E109" s="62"/>
    </row>
    <row r="110" spans="1:5">
      <c r="A110" s="87"/>
      <c r="B110" s="62"/>
      <c r="C110" s="62"/>
      <c r="D110" s="62"/>
      <c r="E110" s="62"/>
    </row>
    <row r="111" spans="1:5">
      <c r="A111" s="17"/>
      <c r="B111" s="74"/>
      <c r="C111" s="74"/>
      <c r="D111" s="74"/>
      <c r="E111" s="74"/>
    </row>
    <row r="112" spans="1:5">
      <c r="A112" s="87"/>
      <c r="B112" s="80"/>
      <c r="C112" s="80"/>
      <c r="D112" s="80"/>
      <c r="E112" s="80"/>
    </row>
    <row r="113" spans="1:5">
      <c r="A113" s="87"/>
      <c r="B113" s="62"/>
      <c r="C113" s="62"/>
      <c r="D113" s="62"/>
      <c r="E113" s="62"/>
    </row>
    <row r="114" spans="1:5">
      <c r="A114" s="87"/>
      <c r="B114" s="74"/>
      <c r="C114" s="62"/>
      <c r="D114" s="62"/>
      <c r="E114" s="62"/>
    </row>
    <row r="120" spans="1:5">
      <c r="B120" s="104"/>
      <c r="C120" s="104"/>
      <c r="D120" s="104"/>
      <c r="E120" s="104"/>
    </row>
    <row r="121" spans="1:5">
      <c r="B121" s="104"/>
      <c r="C121" s="104"/>
      <c r="D121" s="104"/>
      <c r="E121" s="104"/>
    </row>
    <row r="122" spans="1:5">
      <c r="B122" s="104"/>
      <c r="C122" s="104"/>
      <c r="D122" s="104"/>
      <c r="E122" s="104"/>
    </row>
    <row r="123" spans="1:5">
      <c r="B123" s="104"/>
      <c r="C123" s="104"/>
      <c r="D123" s="104"/>
      <c r="E123" s="104"/>
    </row>
    <row r="124" spans="1:5">
      <c r="B124" s="104"/>
      <c r="C124" s="104"/>
      <c r="D124" s="104"/>
      <c r="E124" s="104"/>
    </row>
    <row r="125" spans="1:5">
      <c r="B125" s="104"/>
      <c r="C125" s="104"/>
      <c r="D125" s="104"/>
      <c r="E125" s="104"/>
    </row>
    <row r="126" spans="1:5">
      <c r="B126" s="104"/>
      <c r="C126" s="104"/>
      <c r="D126" s="104"/>
      <c r="E126" s="104"/>
    </row>
    <row r="127" spans="1:5">
      <c r="B127" s="104"/>
      <c r="C127" s="104"/>
      <c r="D127" s="104"/>
      <c r="E127" s="104"/>
    </row>
    <row r="128" spans="1: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998" spans="1:1">
      <c r="A998" s="63" t="s">
        <v>555</v>
      </c>
    </row>
  </sheetData>
  <mergeCells count="1">
    <mergeCell ref="B6:E6"/>
  </mergeCells>
  <conditionalFormatting sqref="B26:E26">
    <cfRule type="cellIs" dxfId="13" priority="3" operator="notBetween">
      <formula>-0.4</formula>
      <formula>0.4</formula>
    </cfRule>
    <cfRule type="cellIs" dxfId="12" priority="10" operator="notBetween">
      <formula>0.5</formula>
      <formula>-0.5</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A1:K1006"/>
  <sheetViews>
    <sheetView showGridLines="0" topLeftCell="A4" workbookViewId="0">
      <selection activeCell="A120" sqref="A120"/>
    </sheetView>
  </sheetViews>
  <sheetFormatPr baseColWidth="10" defaultColWidth="11.453125" defaultRowHeight="14.5"/>
  <cols>
    <col min="1" max="1" width="62" style="63" customWidth="1"/>
    <col min="2" max="16384" width="11.453125" style="63"/>
  </cols>
  <sheetData>
    <row r="1" spans="1:5" ht="17">
      <c r="A1" s="61" t="str">
        <f>HLOOKUP(INDICE!$F$2,Nombres!$C$3:$D$636,14,FALSE)</f>
        <v>Argentina</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40">
        <f>+España!B6</f>
        <v>2025</v>
      </c>
      <c r="C6" s="240"/>
      <c r="D6" s="240"/>
      <c r="E6" s="240"/>
    </row>
    <row r="7" spans="1:5">
      <c r="A7" s="69"/>
      <c r="B7" s="70" t="str">
        <f>+España!B7</f>
        <v>1Q</v>
      </c>
      <c r="C7" s="70" t="str">
        <f>+España!C7</f>
        <v>2Q</v>
      </c>
      <c r="D7" s="70" t="str">
        <f>+España!D7</f>
        <v>3Q</v>
      </c>
      <c r="E7" s="70" t="str">
        <f>+España!E7</f>
        <v>4Q</v>
      </c>
    </row>
    <row r="8" spans="1:5">
      <c r="A8" s="25" t="str">
        <f>HLOOKUP(INDICE!$F$2,Nombres!$C$3:$D$636,33,FALSE)</f>
        <v>Net interest income</v>
      </c>
      <c r="B8" s="71">
        <v>455.78499999941988</v>
      </c>
      <c r="C8" s="71">
        <v>374.3190000039383</v>
      </c>
      <c r="D8" s="71">
        <v>332.58499999388113</v>
      </c>
      <c r="E8" s="71">
        <v>407.08902182391154</v>
      </c>
    </row>
    <row r="9" spans="1:5">
      <c r="A9" s="17" t="str">
        <f>HLOOKUP(INDICE!$F$2,Nombres!$C$3:$D$636,34,FALSE)</f>
        <v>Net fees and commissions</v>
      </c>
      <c r="B9" s="74">
        <v>89.008999999637993</v>
      </c>
      <c r="C9" s="74">
        <v>63.33003399717002</v>
      </c>
      <c r="D9" s="74">
        <v>83.64731962641001</v>
      </c>
      <c r="E9" s="74">
        <v>77.008999998666965</v>
      </c>
    </row>
    <row r="10" spans="1:5">
      <c r="A10" s="17" t="str">
        <f>HLOOKUP(INDICE!$F$2,Nombres!$C$3:$D$636,35,FALSE)</f>
        <v>Net trading income</v>
      </c>
      <c r="B10" s="74">
        <v>101.36085900478</v>
      </c>
      <c r="C10" s="74">
        <v>52.884703767230015</v>
      </c>
      <c r="D10" s="74">
        <v>23.605685886479993</v>
      </c>
      <c r="E10" s="74">
        <v>64.052337581100034</v>
      </c>
    </row>
    <row r="11" spans="1:5">
      <c r="A11" s="17" t="str">
        <f>HLOOKUP(INDICE!$F$2,Nombres!$C$3:$D$636,36,FALSE)</f>
        <v>Other operating income and expenses</v>
      </c>
      <c r="B11" s="74">
        <v>-186.14200000849999</v>
      </c>
      <c r="C11" s="74">
        <v>-159.22200000612997</v>
      </c>
      <c r="D11" s="74">
        <v>-121.71499998705004</v>
      </c>
      <c r="E11" s="74">
        <v>-158.15300000959328</v>
      </c>
    </row>
    <row r="12" spans="1:5">
      <c r="A12" s="25" t="str">
        <f>HLOOKUP(INDICE!$F$2,Nombres!$C$3:$D$636,37,FALSE)</f>
        <v>Gross income</v>
      </c>
      <c r="B12" s="71">
        <f t="shared" ref="B12:E12" si="0">+SUM(B8:B11)</f>
        <v>460.01285899533787</v>
      </c>
      <c r="C12" s="71">
        <f t="shared" si="0"/>
        <v>331.31173776220834</v>
      </c>
      <c r="D12" s="71">
        <f t="shared" si="0"/>
        <v>318.12300551972112</v>
      </c>
      <c r="E12" s="71">
        <f t="shared" si="0"/>
        <v>389.99735939408527</v>
      </c>
    </row>
    <row r="13" spans="1:5">
      <c r="A13" s="17" t="str">
        <f>HLOOKUP(INDICE!$F$2,Nombres!$C$3:$D$636,38,FALSE)</f>
        <v>Operating expenses</v>
      </c>
      <c r="B13" s="74">
        <v>-240.28996243939599</v>
      </c>
      <c r="C13" s="74">
        <v>-192.49306244358417</v>
      </c>
      <c r="D13" s="74">
        <v>-173.39792118649686</v>
      </c>
      <c r="E13" s="74">
        <v>-165.69473768444604</v>
      </c>
    </row>
    <row r="14" spans="1:5">
      <c r="A14" s="17" t="str">
        <f>HLOOKUP(INDICE!$F$2,Nombres!$C$3:$D$636,39,FALSE)</f>
        <v xml:space="preserve">  Administration expenses</v>
      </c>
      <c r="B14" s="74">
        <v>-224.01196244007599</v>
      </c>
      <c r="C14" s="74">
        <v>-177.80106244336417</v>
      </c>
      <c r="D14" s="74">
        <v>-158.02192118508685</v>
      </c>
      <c r="E14" s="74">
        <v>-147.03473768354604</v>
      </c>
    </row>
    <row r="15" spans="1:5">
      <c r="A15" s="75" t="str">
        <f>HLOOKUP(INDICE!$F$2,Nombres!$C$3:$D$636,40,FALSE)</f>
        <v xml:space="preserve">  Personnel expenses</v>
      </c>
      <c r="B15" s="74">
        <v>-107.2989999966</v>
      </c>
      <c r="C15" s="74">
        <v>-91.189999995506014</v>
      </c>
      <c r="D15" s="74">
        <v>-84.623000002509983</v>
      </c>
      <c r="E15" s="74">
        <v>-75.555000002250026</v>
      </c>
    </row>
    <row r="16" spans="1:5">
      <c r="A16" s="75" t="str">
        <f>HLOOKUP(INDICE!$F$2,Nombres!$C$3:$D$636,41,FALSE)</f>
        <v xml:space="preserve">  General and administrative expenses</v>
      </c>
      <c r="B16" s="74">
        <v>-116.71296244347597</v>
      </c>
      <c r="C16" s="74">
        <v>-86.61106244785816</v>
      </c>
      <c r="D16" s="74">
        <v>-73.398921182576871</v>
      </c>
      <c r="E16" s="74">
        <v>-71.479737681296001</v>
      </c>
    </row>
    <row r="17" spans="1:5">
      <c r="A17" s="17" t="str">
        <f>HLOOKUP(INDICE!$F$2,Nombres!$C$3:$D$636,42,FALSE)</f>
        <v xml:space="preserve">  Depreciation</v>
      </c>
      <c r="B17" s="74">
        <v>-16.277999999319999</v>
      </c>
      <c r="C17" s="74">
        <v>-14.69200000022</v>
      </c>
      <c r="D17" s="74">
        <v>-15.376000001410004</v>
      </c>
      <c r="E17" s="74">
        <v>-18.660000000900006</v>
      </c>
    </row>
    <row r="18" spans="1:5">
      <c r="A18" s="25" t="str">
        <f>HLOOKUP(INDICE!$F$2,Nombres!$C$3:$D$636,43,FALSE)</f>
        <v>Operating income</v>
      </c>
      <c r="B18" s="71">
        <f t="shared" ref="B18:E18" si="1">+B12+B13</f>
        <v>219.72289655594187</v>
      </c>
      <c r="C18" s="71">
        <f t="shared" si="1"/>
        <v>138.81867531862417</v>
      </c>
      <c r="D18" s="71">
        <f t="shared" si="1"/>
        <v>144.72508433322426</v>
      </c>
      <c r="E18" s="71">
        <f t="shared" si="1"/>
        <v>224.30262170963923</v>
      </c>
    </row>
    <row r="19" spans="1:5">
      <c r="A19" s="17" t="str">
        <f>HLOOKUP(INDICE!$F$2,Nombres!$C$3:$D$636,44,FALSE)</f>
        <v>Impaiment on financial assets not measured at fair value through profit or loss</v>
      </c>
      <c r="B19" s="74">
        <v>-93.501999999299954</v>
      </c>
      <c r="C19" s="74">
        <v>-35.437000001700028</v>
      </c>
      <c r="D19" s="74">
        <v>-116.60700000029998</v>
      </c>
      <c r="E19" s="74">
        <v>-155.36999999890006</v>
      </c>
    </row>
    <row r="20" spans="1:5">
      <c r="A20" s="17" t="str">
        <f>HLOOKUP(INDICE!$F$2,Nombres!$C$3:$D$636,45,FALSE)</f>
        <v>Provisions or reversal of provisions and other results</v>
      </c>
      <c r="B20" s="74">
        <v>-5.5740000003899981</v>
      </c>
      <c r="C20" s="74">
        <v>-10.007999999600001</v>
      </c>
      <c r="D20" s="74">
        <v>5.8699999995000027</v>
      </c>
      <c r="E20" s="74">
        <v>3.8720000010999986</v>
      </c>
    </row>
    <row r="21" spans="1:5">
      <c r="A21" s="25" t="str">
        <f>HLOOKUP(INDICE!$F$2,Nombres!$C$3:$D$636,46,FALSE)</f>
        <v>Profit/(loss) before tax</v>
      </c>
      <c r="B21" s="71">
        <f t="shared" ref="B21:E21" si="2">+B18+B19+B20</f>
        <v>120.64689655625192</v>
      </c>
      <c r="C21" s="71">
        <f t="shared" si="2"/>
        <v>93.373675317324142</v>
      </c>
      <c r="D21" s="71">
        <f t="shared" si="2"/>
        <v>33.988084332424286</v>
      </c>
      <c r="E21" s="71">
        <f t="shared" si="2"/>
        <v>72.804621711839175</v>
      </c>
    </row>
    <row r="22" spans="1:5">
      <c r="A22" s="17" t="str">
        <f>HLOOKUP(INDICE!$F$2,Nombres!$C$3:$D$636,47,FALSE)</f>
        <v>Income tax</v>
      </c>
      <c r="B22" s="74">
        <v>-42.68976896520001</v>
      </c>
      <c r="C22" s="74">
        <v>-32.399302596999995</v>
      </c>
      <c r="D22" s="74">
        <v>-13.879125296949956</v>
      </c>
      <c r="E22" s="74">
        <v>-28.292386510150045</v>
      </c>
    </row>
    <row r="23" spans="1:5">
      <c r="A23" s="25" t="str">
        <f>HLOOKUP(INDICE!$F$2,Nombres!$C$3:$D$636,48,FALSE)</f>
        <v>Profit/(loss) for the year</v>
      </c>
      <c r="B23" s="71">
        <f t="shared" ref="B23:E23" si="3">+B21+B22</f>
        <v>77.957127591051915</v>
      </c>
      <c r="C23" s="71">
        <f t="shared" si="3"/>
        <v>60.974372720324148</v>
      </c>
      <c r="D23" s="71">
        <f t="shared" si="3"/>
        <v>20.108959035474328</v>
      </c>
      <c r="E23" s="71">
        <f t="shared" si="3"/>
        <v>44.51223520168913</v>
      </c>
    </row>
    <row r="24" spans="1:5">
      <c r="A24" s="17" t="str">
        <f>HLOOKUP(INDICE!$F$2,Nombres!$C$3:$D$636,49,FALSE)</f>
        <v>Non-controlling interests</v>
      </c>
      <c r="B24" s="74">
        <v>-27.732103139900016</v>
      </c>
      <c r="C24" s="74">
        <v>-20.433510421499989</v>
      </c>
      <c r="D24" s="74">
        <v>-7.2401786396000141</v>
      </c>
      <c r="E24" s="74">
        <v>-15.259095856300034</v>
      </c>
    </row>
    <row r="25" spans="1:5">
      <c r="A25" s="19" t="str">
        <f>HLOOKUP(INDICE!$F$2,Nombres!$C$3:$D$636,50,FALSE)</f>
        <v>Net attributable profit</v>
      </c>
      <c r="B25" s="89">
        <f t="shared" ref="B25:E25" si="4">+B23+B24</f>
        <v>50.225024451151896</v>
      </c>
      <c r="C25" s="89">
        <f t="shared" si="4"/>
        <v>40.540862298824159</v>
      </c>
      <c r="D25" s="89">
        <f t="shared" si="4"/>
        <v>12.868780395874314</v>
      </c>
      <c r="E25" s="89">
        <f t="shared" si="4"/>
        <v>29.253139345389094</v>
      </c>
    </row>
    <row r="26" spans="1:5">
      <c r="A26" s="87"/>
      <c r="B26" s="92">
        <v>0</v>
      </c>
      <c r="C26" s="92">
        <v>-7.1054273576010019E-14</v>
      </c>
      <c r="D26" s="92">
        <v>7.638334409421077E-14</v>
      </c>
      <c r="E26" s="92">
        <v>0</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2101.2620000000002</v>
      </c>
      <c r="C31" s="74">
        <v>2386.4349999999999</v>
      </c>
      <c r="D31" s="74">
        <v>2562.681</v>
      </c>
      <c r="E31" s="74">
        <v>2775.7449999999999</v>
      </c>
    </row>
    <row r="32" spans="1:5">
      <c r="A32" s="17" t="str">
        <f>HLOOKUP(INDICE!$F$2,Nombres!$C$3:$D$636,53,FALSE)</f>
        <v xml:space="preserve">Financial assets designated at fair value </v>
      </c>
      <c r="B32" s="74">
        <v>2442.1239999999998</v>
      </c>
      <c r="C32" s="74">
        <v>2256.9319999999998</v>
      </c>
      <c r="D32" s="74">
        <v>1928.5620000000001</v>
      </c>
      <c r="E32" s="74">
        <v>2094.6030000000001</v>
      </c>
    </row>
    <row r="33" spans="1:5">
      <c r="A33" s="17" t="str">
        <f>HLOOKUP(INDICE!$F$2,Nombres!$C$3:$D$636,54,FALSE)</f>
        <v>Financial assets at amortized cost</v>
      </c>
      <c r="B33" s="74">
        <v>8358.2350000000006</v>
      </c>
      <c r="C33" s="74">
        <v>8238.134</v>
      </c>
      <c r="D33" s="74">
        <v>8618.7909999899985</v>
      </c>
      <c r="E33" s="74">
        <v>9019.0229999999992</v>
      </c>
    </row>
    <row r="34" spans="1:5">
      <c r="A34" s="17" t="str">
        <f>HLOOKUP(INDICE!$F$2,Nombres!$C$3:$D$636,55,FALSE)</f>
        <v xml:space="preserve">    of which loans and advances to customers</v>
      </c>
      <c r="B34" s="74">
        <v>7752.0749999999998</v>
      </c>
      <c r="C34" s="74">
        <v>7859.7709999999997</v>
      </c>
      <c r="D34" s="74">
        <v>7696.7109999899985</v>
      </c>
      <c r="E34" s="74">
        <v>8228.7569999999996</v>
      </c>
    </row>
    <row r="35" spans="1:5" hidden="1">
      <c r="A35" s="17"/>
      <c r="B35" s="74"/>
      <c r="C35" s="74"/>
      <c r="D35" s="74"/>
      <c r="E35" s="74"/>
    </row>
    <row r="36" spans="1:5">
      <c r="A36" s="17" t="str">
        <f>HLOOKUP(INDICE!$F$2,Nombres!$C$3:$D$636,56,FALSE)</f>
        <v>Tangible assets</v>
      </c>
      <c r="B36" s="74">
        <v>730.37900000000002</v>
      </c>
      <c r="C36" s="74">
        <v>661.53900000000021</v>
      </c>
      <c r="D36" s="74">
        <v>626.92399999999998</v>
      </c>
      <c r="E36" s="74">
        <v>633.29399999999987</v>
      </c>
    </row>
    <row r="37" spans="1:5">
      <c r="A37" s="17" t="str">
        <f>HLOOKUP(INDICE!$F$2,Nombres!$C$3:$D$636,57,FALSE)</f>
        <v>Other assets</v>
      </c>
      <c r="B37" s="74">
        <f t="shared" ref="B37:E37" si="5">+B38-B36-B33-B32-B31</f>
        <v>589.23879341034853</v>
      </c>
      <c r="C37" s="74">
        <f t="shared" si="5"/>
        <v>474.42595830217442</v>
      </c>
      <c r="D37" s="74">
        <f t="shared" si="5"/>
        <v>531.75700000100233</v>
      </c>
      <c r="E37" s="74">
        <f t="shared" si="5"/>
        <v>464.6200000000008</v>
      </c>
    </row>
    <row r="38" spans="1:5">
      <c r="A38" s="19" t="str">
        <f>HLOOKUP(INDICE!$F$2,Nombres!$C$3:$D$636,58,FALSE)</f>
        <v>Total assets / Liabilities and equity</v>
      </c>
      <c r="B38" s="89">
        <v>14221.23879341035</v>
      </c>
      <c r="C38" s="89">
        <v>14017.465958302175</v>
      </c>
      <c r="D38" s="89">
        <v>14268.714999991002</v>
      </c>
      <c r="E38" s="89">
        <v>14987.285</v>
      </c>
    </row>
    <row r="39" spans="1:5">
      <c r="A39" s="17" t="str">
        <f>HLOOKUP(INDICE!$F$2,Nombres!$C$3:$D$636,59,FALSE)</f>
        <v>Financial liabilities held for trading and designated at fair value through profit or loss</v>
      </c>
      <c r="B39" s="74">
        <v>10.888999999999999</v>
      </c>
      <c r="C39" s="74">
        <v>11.092000000000001</v>
      </c>
      <c r="D39" s="74">
        <v>47.103999999999999</v>
      </c>
      <c r="E39" s="74">
        <v>3.7549999999999999</v>
      </c>
    </row>
    <row r="40" spans="1:5">
      <c r="A40" s="17" t="str">
        <f>HLOOKUP(INDICE!$F$2,Nombres!$C$3:$D$636,60,FALSE)</f>
        <v>Deposits from central banks and credit institutions</v>
      </c>
      <c r="B40" s="74">
        <v>280.67400000000004</v>
      </c>
      <c r="C40" s="74">
        <v>257.88099999999997</v>
      </c>
      <c r="D40" s="74">
        <v>363.11599999999999</v>
      </c>
      <c r="E40" s="74">
        <v>728.41800000000001</v>
      </c>
    </row>
    <row r="41" spans="1:5" ht="15.75" customHeight="1">
      <c r="A41" s="17" t="str">
        <f>HLOOKUP(INDICE!$F$2,Nombres!$C$3:$D$636,61,FALSE)</f>
        <v>Deposits from customers</v>
      </c>
      <c r="B41" s="74">
        <v>9440.202999993</v>
      </c>
      <c r="C41" s="74">
        <v>9361.9949999909986</v>
      </c>
      <c r="D41" s="74">
        <v>9930.3440000049995</v>
      </c>
      <c r="E41" s="74">
        <v>10088.291999998999</v>
      </c>
    </row>
    <row r="42" spans="1:5">
      <c r="A42" s="17" t="str">
        <f>HLOOKUP(INDICE!$F$2,Nombres!$C$3:$D$636,62,FALSE)</f>
        <v>Debt certificates</v>
      </c>
      <c r="B42" s="74">
        <v>597.69153296999991</v>
      </c>
      <c r="C42" s="74">
        <v>712.88005566000004</v>
      </c>
      <c r="D42" s="74">
        <v>632.25103338478243</v>
      </c>
      <c r="E42" s="74">
        <v>731.09309249309126</v>
      </c>
    </row>
    <row r="43" spans="1:5" hidden="1">
      <c r="A43" s="17"/>
      <c r="B43" s="74"/>
      <c r="C43" s="74"/>
      <c r="D43" s="74"/>
      <c r="E43" s="74"/>
    </row>
    <row r="44" spans="1:5">
      <c r="A44" s="17" t="str">
        <f>HLOOKUP(INDICE!$F$2,Nombres!$C$3:$D$636,63,FALSE)</f>
        <v>Other liabilities</v>
      </c>
      <c r="B44" s="74">
        <f t="shared" ref="B44:E44" si="6">+B38-B39-B40-B41-B42-B45</f>
        <v>2385.0401426623498</v>
      </c>
      <c r="C44" s="74">
        <f t="shared" si="6"/>
        <v>2183.3523815921762</v>
      </c>
      <c r="D44" s="74">
        <f t="shared" si="6"/>
        <v>1895.0729216630405</v>
      </c>
      <c r="E44" s="74">
        <f t="shared" si="6"/>
        <v>2031.0387897710707</v>
      </c>
    </row>
    <row r="45" spans="1:5">
      <c r="A45" s="17" t="str">
        <f>HLOOKUP(INDICE!$F$2,Nombres!$C$3:$D$636,282,FALSE)</f>
        <v>Allocated regulatory capital</v>
      </c>
      <c r="B45" s="80">
        <v>1506.7411177849999</v>
      </c>
      <c r="C45" s="80">
        <v>1490.2655210589999</v>
      </c>
      <c r="D45" s="80">
        <v>1400.8270449381801</v>
      </c>
      <c r="E45" s="80">
        <v>1404.68811773684</v>
      </c>
    </row>
    <row r="46" spans="1:5">
      <c r="A46" s="87"/>
      <c r="B46" s="74"/>
      <c r="C46" s="74"/>
      <c r="D46" s="74"/>
      <c r="E46" s="74"/>
    </row>
    <row r="47" spans="1:5">
      <c r="A47" s="17"/>
      <c r="B47" s="74"/>
      <c r="C47" s="74"/>
      <c r="D47" s="74"/>
      <c r="E47" s="74"/>
    </row>
    <row r="48" spans="1:5" ht="17">
      <c r="A48" s="65" t="str">
        <f>HLOOKUP(INDICE!$F$2,Nombres!$C$3:$D$636,65,FALSE)</f>
        <v>Relevant business indicators</v>
      </c>
      <c r="B48" s="97"/>
      <c r="C48" s="97"/>
      <c r="D48" s="97"/>
      <c r="E48" s="97"/>
    </row>
    <row r="49" spans="1:5">
      <c r="A49" s="67" t="str">
        <f>HLOOKUP(INDICE!$F$2,Nombres!$C$3:$D$636,32,FALSE)</f>
        <v>(Million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Loans and advances to customers (gross) (*)</v>
      </c>
      <c r="B51" s="74">
        <v>7936.2830000000004</v>
      </c>
      <c r="C51" s="74">
        <v>8077.1639999999998</v>
      </c>
      <c r="D51" s="74">
        <v>7967.3379999899989</v>
      </c>
      <c r="E51" s="74">
        <v>8587.1010000000006</v>
      </c>
    </row>
    <row r="52" spans="1:5">
      <c r="A52" s="17" t="str">
        <f>HLOOKUP(INDICE!$F$2,Nombres!$C$3:$D$636,67,FALSE)</f>
        <v>Customer deposits under management (*)</v>
      </c>
      <c r="B52" s="74">
        <v>9440.202999993</v>
      </c>
      <c r="C52" s="74">
        <v>9361.9949999909986</v>
      </c>
      <c r="D52" s="74">
        <v>9930.3440000050014</v>
      </c>
      <c r="E52" s="74">
        <v>10088.291999998999</v>
      </c>
    </row>
    <row r="53" spans="1:5">
      <c r="A53" s="17" t="str">
        <f>HLOOKUP(INDICE!$F$2,Nombres!$C$3:$D$636,68,FALSE)</f>
        <v>Investment funds and managed portfolios</v>
      </c>
      <c r="B53" s="74">
        <v>3093.0571401360767</v>
      </c>
      <c r="C53" s="74">
        <v>2470.4581866722351</v>
      </c>
      <c r="D53" s="74">
        <v>2545.3494897204109</v>
      </c>
      <c r="E53" s="74">
        <v>2084.565953301862</v>
      </c>
    </row>
    <row r="54" spans="1:5">
      <c r="A54" s="17" t="str">
        <f>HLOOKUP(INDICE!$F$2,Nombres!$C$3:$D$636,69,FALSE)</f>
        <v>Pension funds</v>
      </c>
      <c r="B54" s="74">
        <v>0</v>
      </c>
      <c r="C54" s="74">
        <v>0</v>
      </c>
      <c r="D54" s="74">
        <v>0</v>
      </c>
      <c r="E54" s="74">
        <v>0</v>
      </c>
    </row>
    <row r="55" spans="1:5">
      <c r="A55" s="17" t="str">
        <f>HLOOKUP(INDICE!$F$2,Nombres!$C$3:$D$636,70,FALSE)</f>
        <v>Other off balance-sheet funds</v>
      </c>
      <c r="B55" s="74">
        <v>0</v>
      </c>
      <c r="C55" s="74">
        <v>0</v>
      </c>
      <c r="D55" s="74">
        <v>0</v>
      </c>
      <c r="E55" s="74">
        <v>0</v>
      </c>
    </row>
    <row r="56" spans="1:5">
      <c r="A56" s="87" t="str">
        <f>HLOOKUP(INDICE!$F$2,Nombres!$C$3:$D$636,71,FALSE)</f>
        <v xml:space="preserve">(*) Excluding repos. </v>
      </c>
      <c r="B56" s="80"/>
      <c r="C56" s="80"/>
      <c r="D56" s="80"/>
      <c r="E56" s="80"/>
    </row>
    <row r="57" spans="1:5">
      <c r="A57" s="87">
        <f>HLOOKUP(INDICE!$F$2,Nombres!$C$3:$D$636,72,FALSE)</f>
        <v>0</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Income statement  </v>
      </c>
      <c r="B115" s="66"/>
      <c r="C115" s="66"/>
      <c r="D115" s="66"/>
      <c r="E115" s="66"/>
    </row>
    <row r="116" spans="1:5">
      <c r="A116" s="67" t="str">
        <f>HLOOKUP(INDICE!$F$2,Nombres!$C$3:$D$636,78,FALSE)</f>
        <v>(Million Argentinian pesos)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529100.32518245874</v>
      </c>
      <c r="C120" s="71">
        <v>628466.94278400973</v>
      </c>
      <c r="D120" s="71">
        <v>673049.47311642009</v>
      </c>
      <c r="E120" s="71">
        <v>861261.56542571401</v>
      </c>
    </row>
    <row r="121" spans="1:5">
      <c r="A121" s="17" t="str">
        <f>HLOOKUP(INDICE!$F$2,Nombres!$C$3:$D$636,34,FALSE)</f>
        <v>Net fees and commissions</v>
      </c>
      <c r="B121" s="74">
        <v>103326.54835949813</v>
      </c>
      <c r="C121" s="74">
        <v>109107.89285226655</v>
      </c>
      <c r="D121" s="74">
        <v>159118.54467770195</v>
      </c>
      <c r="E121" s="74">
        <v>165176.02339762572</v>
      </c>
    </row>
    <row r="122" spans="1:5">
      <c r="A122" s="17" t="str">
        <f>HLOOKUP(INDICE!$F$2,Nombres!$C$3:$D$636,35,FALSE)</f>
        <v>Net trading income</v>
      </c>
      <c r="B122" s="74">
        <v>117665.26643103806</v>
      </c>
      <c r="C122" s="74">
        <v>97427.799851288699</v>
      </c>
      <c r="D122" s="74">
        <v>64928.051331669965</v>
      </c>
      <c r="E122" s="74">
        <v>134798.68939893096</v>
      </c>
    </row>
    <row r="123" spans="1:5">
      <c r="A123" s="17" t="str">
        <f>HLOOKUP(INDICE!$F$2,Nombres!$C$3:$D$636,36,FALSE)</f>
        <v>Other operating income and expenses</v>
      </c>
      <c r="B123" s="74">
        <v>-216083.88326675049</v>
      </c>
      <c r="C123" s="74">
        <v>-265520.90595151158</v>
      </c>
      <c r="D123" s="74">
        <v>-253796.19661138413</v>
      </c>
      <c r="E123" s="74">
        <v>-336755.99048782943</v>
      </c>
    </row>
    <row r="124" spans="1:5">
      <c r="A124" s="25" t="str">
        <f>HLOOKUP(INDICE!$F$2,Nombres!$C$3:$D$636,37,FALSE)</f>
        <v>Gross income</v>
      </c>
      <c r="B124" s="71">
        <f t="shared" ref="B124:E124" si="9">+SUM(B120:B123)</f>
        <v>534008.25670624443</v>
      </c>
      <c r="C124" s="71">
        <f t="shared" si="9"/>
        <v>569481.72953605338</v>
      </c>
      <c r="D124" s="71">
        <f t="shared" si="9"/>
        <v>643299.87251440785</v>
      </c>
      <c r="E124" s="71">
        <f t="shared" si="9"/>
        <v>824480.28773444111</v>
      </c>
    </row>
    <row r="125" spans="1:5">
      <c r="A125" s="17" t="str">
        <f>HLOOKUP(INDICE!$F$2,Nombres!$C$3:$D$636,38,FALSE)</f>
        <v>Operating expenses</v>
      </c>
      <c r="B125" s="74">
        <v>-278941.81964067923</v>
      </c>
      <c r="C125" s="74">
        <v>-324567.45598515647</v>
      </c>
      <c r="D125" s="74">
        <v>-350903.28697946982</v>
      </c>
      <c r="E125" s="74">
        <v>-369211.14694827638</v>
      </c>
    </row>
    <row r="126" spans="1:5">
      <c r="A126" s="17" t="str">
        <f>HLOOKUP(INDICE!$F$2,Nombres!$C$3:$D$636,39,FALSE)</f>
        <v xml:space="preserve">  Administration expenses</v>
      </c>
      <c r="B126" s="74">
        <v>-260045.42091546612</v>
      </c>
      <c r="C126" s="74">
        <v>-300276.66576989443</v>
      </c>
      <c r="D126" s="74">
        <v>-321120.17734124674</v>
      </c>
      <c r="E126" s="74">
        <v>-330708.20614828297</v>
      </c>
    </row>
    <row r="127" spans="1:5">
      <c r="A127" s="75" t="str">
        <f>HLOOKUP(INDICE!$F$2,Nombres!$C$3:$D$636,40,FALSE)</f>
        <v xml:space="preserve">  Personnel expenses</v>
      </c>
      <c r="B127" s="74">
        <v>-124558.58747002626</v>
      </c>
      <c r="C127" s="74">
        <v>-152231.27192268849</v>
      </c>
      <c r="D127" s="74">
        <v>-168960.95341520978</v>
      </c>
      <c r="E127" s="74">
        <v>-169296.60353441292</v>
      </c>
    </row>
    <row r="128" spans="1:5">
      <c r="A128" s="75" t="str">
        <f>HLOOKUP(INDICE!$F$2,Nombres!$C$3:$D$636,41,FALSE)</f>
        <v xml:space="preserve">  General and administrative expenses</v>
      </c>
      <c r="B128" s="74">
        <v>-135486.83344543987</v>
      </c>
      <c r="C128" s="74">
        <v>-148045.39384720588</v>
      </c>
      <c r="D128" s="74">
        <v>-152159.223926037</v>
      </c>
      <c r="E128" s="74">
        <v>-161411.60261387</v>
      </c>
    </row>
    <row r="129" spans="1:5">
      <c r="A129" s="17" t="str">
        <f>HLOOKUP(INDICE!$F$2,Nombres!$C$3:$D$636,42,FALSE)</f>
        <v xml:space="preserve">  Depreciation</v>
      </c>
      <c r="B129" s="74">
        <v>-18896.398725213054</v>
      </c>
      <c r="C129" s="74">
        <v>-24290.790215262099</v>
      </c>
      <c r="D129" s="74">
        <v>-29783.109638223061</v>
      </c>
      <c r="E129" s="74">
        <v>-38502.94079999339</v>
      </c>
    </row>
    <row r="130" spans="1:5">
      <c r="A130" s="25" t="str">
        <f>HLOOKUP(INDICE!$F$2,Nombres!$C$3:$D$636,43,FALSE)</f>
        <v>Operating income</v>
      </c>
      <c r="B130" s="71">
        <f t="shared" ref="B130:E130" si="10">+B124+B125</f>
        <v>255066.4370655652</v>
      </c>
      <c r="C130" s="71">
        <f t="shared" si="10"/>
        <v>244914.27355089691</v>
      </c>
      <c r="D130" s="71">
        <f t="shared" si="10"/>
        <v>292396.58553493803</v>
      </c>
      <c r="E130" s="71">
        <f t="shared" si="10"/>
        <v>455269.14078616473</v>
      </c>
    </row>
    <row r="131" spans="1:5">
      <c r="A131" s="17" t="str">
        <f>HLOOKUP(INDICE!$F$2,Nombres!$C$3:$D$636,44,FALSE)</f>
        <v>Impaiment on financial assets not measured at fair value through profit or loss</v>
      </c>
      <c r="B131" s="74">
        <v>-108542.27016005982</v>
      </c>
      <c r="C131" s="74">
        <v>-71261.183340806281</v>
      </c>
      <c r="D131" s="74">
        <v>-206800.89066114603</v>
      </c>
      <c r="E131" s="74">
        <v>-300892.27518847788</v>
      </c>
    </row>
    <row r="132" spans="1:5">
      <c r="A132" s="17" t="str">
        <f>HLOOKUP(INDICE!$F$2,Nombres!$C$3:$D$636,45,FALSE)</f>
        <v>Provisions or reversal of provisions and other results</v>
      </c>
      <c r="B132" s="74">
        <v>-6470.6061252062418</v>
      </c>
      <c r="C132" s="74">
        <v>-15258.253354291573</v>
      </c>
      <c r="D132" s="74">
        <v>6437.6252884663163</v>
      </c>
      <c r="E132" s="74">
        <v>5276.7167944060475</v>
      </c>
    </row>
    <row r="133" spans="1:5">
      <c r="A133" s="25" t="str">
        <f>HLOOKUP(INDICE!$F$2,Nombres!$C$3:$D$636,46,FALSE)</f>
        <v>Profit/(loss) before tax</v>
      </c>
      <c r="B133" s="71">
        <f t="shared" ref="B133:E133" si="11">+B130+B131+B132</f>
        <v>140053.56078029913</v>
      </c>
      <c r="C133" s="71">
        <f t="shared" si="11"/>
        <v>158394.83685579905</v>
      </c>
      <c r="D133" s="71">
        <f t="shared" si="11"/>
        <v>92033.320162258315</v>
      </c>
      <c r="E133" s="71">
        <f t="shared" si="11"/>
        <v>159653.58239209288</v>
      </c>
    </row>
    <row r="134" spans="1:5">
      <c r="A134" s="17" t="str">
        <f>HLOOKUP(INDICE!$F$2,Nombres!$C$3:$D$636,47,FALSE)</f>
        <v>Income tax</v>
      </c>
      <c r="B134" s="74">
        <v>-49556.63446905907</v>
      </c>
      <c r="C134" s="74">
        <v>-55153.921584210482</v>
      </c>
      <c r="D134" s="74">
        <v>-35367.031844013982</v>
      </c>
      <c r="E134" s="74">
        <v>-61002.575152881167</v>
      </c>
    </row>
    <row r="135" spans="1:5">
      <c r="A135" s="25" t="str">
        <f>HLOOKUP(INDICE!$F$2,Nombres!$C$3:$D$636,48,FALSE)</f>
        <v>Profit/(loss) for the year</v>
      </c>
      <c r="B135" s="71">
        <f t="shared" ref="B135:E135" si="12">+B133+B134</f>
        <v>90496.926311240066</v>
      </c>
      <c r="C135" s="71">
        <f t="shared" si="12"/>
        <v>103240.91527158857</v>
      </c>
      <c r="D135" s="71">
        <f t="shared" si="12"/>
        <v>56666.288318244333</v>
      </c>
      <c r="E135" s="71">
        <f t="shared" si="12"/>
        <v>98651.007239211714</v>
      </c>
    </row>
    <row r="136" spans="1:5">
      <c r="A136" s="17" t="str">
        <f>HLOOKUP(INDICE!$F$2,Nombres!$C$3:$D$636,49,FALSE)</f>
        <v>Non-controlling interests</v>
      </c>
      <c r="B136" s="74">
        <v>-32192.952355459805</v>
      </c>
      <c r="C136" s="74">
        <v>-34973.255372696185</v>
      </c>
      <c r="D136" s="74">
        <v>-20068.44466500427</v>
      </c>
      <c r="E136" s="74">
        <v>-33942.530972308647</v>
      </c>
    </row>
    <row r="137" spans="1:5">
      <c r="A137" s="19" t="str">
        <f>HLOOKUP(INDICE!$F$2,Nombres!$C$3:$D$636,50,FALSE)</f>
        <v>Net attributable profit</v>
      </c>
      <c r="B137" s="89">
        <f t="shared" ref="B137:E137" si="13">+B135+B136</f>
        <v>58303.97395578026</v>
      </c>
      <c r="C137" s="89">
        <f t="shared" si="13"/>
        <v>68267.659898892394</v>
      </c>
      <c r="D137" s="89">
        <f t="shared" si="13"/>
        <v>36597.843653240066</v>
      </c>
      <c r="E137" s="89">
        <f t="shared" si="13"/>
        <v>64708.476266903068</v>
      </c>
    </row>
    <row r="138" spans="1:5">
      <c r="A138" s="87"/>
      <c r="B138" s="92">
        <v>0</v>
      </c>
      <c r="C138" s="92">
        <v>0</v>
      </c>
      <c r="D138" s="92">
        <v>0</v>
      </c>
      <c r="E138" s="92">
        <v>-2.6193447411060333E-10</v>
      </c>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HLOOKUP(INDICE!$F$2,Nombres!$C$3:$D$636,78,FALSE)</f>
        <v>(Million Argentinian pesos)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Cash, cash balances at central banks and other demand deposits</v>
      </c>
      <c r="B143" s="74">
        <v>2439260.632725263</v>
      </c>
      <c r="C143" s="74">
        <v>3327846.9241613378</v>
      </c>
      <c r="D143" s="74">
        <v>4034859.4857971896</v>
      </c>
      <c r="E143" s="74">
        <v>4759888.1154056787</v>
      </c>
    </row>
    <row r="144" spans="1:5">
      <c r="A144" s="17" t="str">
        <f>HLOOKUP(INDICE!$F$2,Nombres!$C$3:$D$636,53,FALSE)</f>
        <v xml:space="preserve">Financial assets designated at fair value </v>
      </c>
      <c r="B144" s="74">
        <v>2834952.0114473188</v>
      </c>
      <c r="C144" s="74">
        <v>3147256.9813126884</v>
      </c>
      <c r="D144" s="74">
        <v>3036459.3484799112</v>
      </c>
      <c r="E144" s="74">
        <v>3591855.8535469547</v>
      </c>
    </row>
    <row r="145" spans="1:5">
      <c r="A145" s="17" t="str">
        <f>HLOOKUP(INDICE!$F$2,Nombres!$C$3:$D$636,54,FALSE)</f>
        <v>Financial assets at amortized cost</v>
      </c>
      <c r="B145" s="74">
        <v>9702699.4228445198</v>
      </c>
      <c r="C145" s="74">
        <v>11487951.229643805</v>
      </c>
      <c r="D145" s="74">
        <v>13570011.49282025</v>
      </c>
      <c r="E145" s="74">
        <v>15465952.524550211</v>
      </c>
    </row>
    <row r="146" spans="1:5">
      <c r="A146" s="17" t="str">
        <f>HLOOKUP(INDICE!$F$2,Nombres!$C$3:$D$636,55,FALSE)</f>
        <v xml:space="preserve">    of which loans and advances to customers</v>
      </c>
      <c r="B146" s="74">
        <v>8999035.517498048</v>
      </c>
      <c r="C146" s="74">
        <v>10960329.842137119</v>
      </c>
      <c r="D146" s="74">
        <v>12118225.946830189</v>
      </c>
      <c r="E146" s="74">
        <v>14110792.831796324</v>
      </c>
    </row>
    <row r="147" spans="1:5" hidden="1">
      <c r="A147" s="17"/>
      <c r="B147" s="74"/>
      <c r="C147" s="74"/>
      <c r="D147" s="74"/>
      <c r="E147" s="74"/>
    </row>
    <row r="148" spans="1:5">
      <c r="A148" s="17" t="str">
        <f>HLOOKUP(INDICE!$F$2,Nombres!$C$3:$D$636,56,FALSE)</f>
        <v>Tangible assets</v>
      </c>
      <c r="B148" s="74">
        <v>847864.16052948369</v>
      </c>
      <c r="C148" s="74">
        <v>922505.96657789336</v>
      </c>
      <c r="D148" s="74">
        <v>987071.8393219281</v>
      </c>
      <c r="E148" s="74">
        <v>1085981.811787836</v>
      </c>
    </row>
    <row r="149" spans="1:5">
      <c r="A149" s="17" t="str">
        <f>HLOOKUP(INDICE!$F$2,Nombres!$C$3:$D$636,57,FALSE)</f>
        <v>Other assets</v>
      </c>
      <c r="B149" s="74">
        <f t="shared" ref="B149:D149" si="15">+B150-B148-B145-B144-B143</f>
        <v>684020.83702484425</v>
      </c>
      <c r="C149" s="74">
        <f t="shared" si="15"/>
        <v>661579.70616087085</v>
      </c>
      <c r="D149" s="74">
        <f t="shared" si="15"/>
        <v>837234.43362161284</v>
      </c>
      <c r="E149" s="74">
        <f>+E150-E148-E145-E144-E143</f>
        <v>796737.17008381337</v>
      </c>
    </row>
    <row r="150" spans="1:5">
      <c r="A150" s="19" t="str">
        <f>HLOOKUP(INDICE!$F$2,Nombres!$C$3:$D$636,58,FALSE)</f>
        <v>Total assets / Liabilities and equity</v>
      </c>
      <c r="B150" s="89">
        <v>16508797.064571429</v>
      </c>
      <c r="C150" s="89">
        <v>19547140.807856597</v>
      </c>
      <c r="D150" s="89">
        <v>22465636.60004089</v>
      </c>
      <c r="E150" s="89">
        <v>25700415.475374494</v>
      </c>
    </row>
    <row r="151" spans="1:5">
      <c r="A151" s="17" t="str">
        <f>HLOOKUP(INDICE!$F$2,Nombres!$C$3:$D$636,59,FALSE)</f>
        <v>Financial liabilities held for trading and designated at fair value through profit or loss</v>
      </c>
      <c r="B151" s="74">
        <v>12640.550788023131</v>
      </c>
      <c r="C151" s="74">
        <v>15467.623498058299</v>
      </c>
      <c r="D151" s="74">
        <v>74163.745397241291</v>
      </c>
      <c r="E151" s="74">
        <v>6439.1289089480151</v>
      </c>
    </row>
    <row r="152" spans="1:5">
      <c r="A152" s="17" t="str">
        <f>HLOOKUP(INDICE!$F$2,Nombres!$C$3:$D$636,60,FALSE)</f>
        <v>Deposits from central banks and credit institutions</v>
      </c>
      <c r="B152" s="74">
        <v>325821.83409838163</v>
      </c>
      <c r="C152" s="74">
        <v>359611.09051160538</v>
      </c>
      <c r="D152" s="74">
        <v>571714.55876713595</v>
      </c>
      <c r="E152" s="74">
        <v>1249101.8379542038</v>
      </c>
    </row>
    <row r="153" spans="1:5">
      <c r="A153" s="17" t="str">
        <f>HLOOKUP(INDICE!$F$2,Nombres!$C$3:$D$636,61,FALSE)</f>
        <v>Deposits from customers</v>
      </c>
      <c r="B153" s="74">
        <v>10958707.454355089</v>
      </c>
      <c r="C153" s="74">
        <v>13055158.118533123</v>
      </c>
      <c r="D153" s="74">
        <v>15635009.85317637</v>
      </c>
      <c r="E153" s="74">
        <v>17299550.641566783</v>
      </c>
    </row>
    <row r="154" spans="1:5">
      <c r="A154" s="17" t="str">
        <f>HLOOKUP(INDICE!$F$2,Nombres!$C$3:$D$636,62,FALSE)</f>
        <v>Debt certificates</v>
      </c>
      <c r="B154" s="74">
        <v>693833.24254556757</v>
      </c>
      <c r="C154" s="74">
        <v>994100.27950087655</v>
      </c>
      <c r="D154" s="74">
        <v>995459.08345558133</v>
      </c>
      <c r="E154" s="74">
        <v>1253689.1257002577</v>
      </c>
    </row>
    <row r="155" spans="1:5" hidden="1">
      <c r="A155" s="17"/>
      <c r="B155" s="74"/>
      <c r="C155" s="74"/>
      <c r="D155" s="74"/>
      <c r="E155" s="74"/>
    </row>
    <row r="156" spans="1:5">
      <c r="A156" s="17" t="str">
        <f>HLOOKUP(INDICE!$F$2,Nombres!$C$3:$D$636,63,FALSE)</f>
        <v>Other liabilities</v>
      </c>
      <c r="B156" s="74">
        <f t="shared" ref="B156:E156" si="16">+B150-B151-B152-B153-B154-B157</f>
        <v>2768685.9266030123</v>
      </c>
      <c r="C156" s="74">
        <f t="shared" si="16"/>
        <v>3044651.3344819639</v>
      </c>
      <c r="D156" s="74">
        <f t="shared" si="16"/>
        <v>2983731.8629304506</v>
      </c>
      <c r="E156" s="74">
        <f t="shared" si="16"/>
        <v>3482855.0163531741</v>
      </c>
    </row>
    <row r="157" spans="1:5">
      <c r="A157" s="17" t="str">
        <f>HLOOKUP(INDICE!$F$2,Nombres!$C$3:$D$636,282,FALSE)</f>
        <v>Allocated regulatory capital</v>
      </c>
      <c r="B157" s="80">
        <v>1749108.0561813558</v>
      </c>
      <c r="C157" s="80">
        <v>2078152.3613309683</v>
      </c>
      <c r="D157" s="80">
        <v>2205557.4963141121</v>
      </c>
      <c r="E157" s="80">
        <v>2408779.7248911271</v>
      </c>
    </row>
    <row r="158" spans="1:5">
      <c r="A158" s="87"/>
      <c r="B158" s="74"/>
      <c r="C158" s="74"/>
      <c r="D158" s="74"/>
      <c r="E158" s="74"/>
    </row>
    <row r="159" spans="1:5">
      <c r="A159" s="17"/>
      <c r="B159" s="74"/>
      <c r="C159" s="74"/>
      <c r="D159" s="74"/>
      <c r="E159" s="74"/>
    </row>
    <row r="160" spans="1:5" ht="17">
      <c r="A160" s="65" t="str">
        <f>HLOOKUP(INDICE!$F$2,Nombres!$C$3:$D$636,65,FALSE)</f>
        <v>Relevant business indicators</v>
      </c>
      <c r="B160" s="97"/>
      <c r="C160" s="97"/>
      <c r="D160" s="97"/>
      <c r="E160" s="97"/>
    </row>
    <row r="161" spans="1:11">
      <c r="A161" s="67" t="str">
        <f>HLOOKUP(INDICE!$F$2,Nombres!$C$3:$D$636,78,FALSE)</f>
        <v>(Million Argentinian pesos)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Loans and advances to customers (gross) (*)</v>
      </c>
      <c r="B163" s="74">
        <v>9212874.3070618436</v>
      </c>
      <c r="C163" s="74">
        <v>11263481.038955852</v>
      </c>
      <c r="D163" s="74">
        <v>12544319.525414156</v>
      </c>
      <c r="E163" s="74">
        <v>14725286.363020843</v>
      </c>
    </row>
    <row r="164" spans="1:11" ht="15.75" customHeight="1">
      <c r="A164" s="17" t="str">
        <f>HLOOKUP(INDICE!$F$2,Nombres!$C$3:$D$636,67,FALSE)</f>
        <v>Customer deposits under management (*)</v>
      </c>
      <c r="B164" s="74">
        <v>10958707.454355089</v>
      </c>
      <c r="C164" s="74">
        <v>13055158.118533121</v>
      </c>
      <c r="D164" s="74">
        <v>15635009.853176368</v>
      </c>
      <c r="E164" s="74">
        <v>17299550.641566787</v>
      </c>
    </row>
    <row r="165" spans="1:11" ht="15.75" customHeight="1">
      <c r="A165" s="17" t="str">
        <f>HLOOKUP(INDICE!$F$2,Nombres!$C$3:$D$636,68,FALSE)</f>
        <v>Investment funds and managed portfolios</v>
      </c>
      <c r="B165" s="74">
        <v>3590591.0432682196</v>
      </c>
      <c r="C165" s="74">
        <v>3445015.9663849594</v>
      </c>
      <c r="D165" s="74">
        <v>4007571.5757180401</v>
      </c>
      <c r="E165" s="74">
        <v>3574644.1790984808</v>
      </c>
    </row>
    <row r="166" spans="1:11" ht="15.75" customHeight="1">
      <c r="A166" s="17" t="str">
        <f>HLOOKUP(INDICE!$F$2,Nombres!$C$3:$D$636,69,FALSE)</f>
        <v>Pension funds</v>
      </c>
      <c r="B166" s="74">
        <v>0</v>
      </c>
      <c r="C166" s="74">
        <v>0</v>
      </c>
      <c r="D166" s="74">
        <v>0</v>
      </c>
      <c r="E166" s="74">
        <v>0</v>
      </c>
    </row>
    <row r="167" spans="1:11">
      <c r="A167" s="17" t="str">
        <f>HLOOKUP(INDICE!$F$2,Nombres!$C$3:$D$636,70,FALSE)</f>
        <v>Other off balance-sheet funds</v>
      </c>
      <c r="B167" s="74">
        <v>0</v>
      </c>
      <c r="C167" s="74">
        <v>0</v>
      </c>
      <c r="D167" s="74">
        <v>0</v>
      </c>
      <c r="E167" s="74">
        <v>0</v>
      </c>
    </row>
    <row r="168" spans="1:11">
      <c r="A168" s="87" t="str">
        <f>HLOOKUP(INDICE!$F$2,Nombres!$C$3:$D$636,71,FALSE)</f>
        <v xml:space="preserve">(*) Excluding repos. </v>
      </c>
      <c r="B168" s="80"/>
      <c r="C168" s="80"/>
      <c r="D168" s="80"/>
      <c r="E168" s="80"/>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11" priority="3" operator="notBetween">
      <formula>0.5</formula>
      <formula>-0.5</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Nombres</vt:lpstr>
      <vt:lpstr>INDICE</vt:lpstr>
      <vt:lpstr>Cuenta de Resultados</vt:lpstr>
      <vt:lpstr>Balance</vt:lpstr>
      <vt:lpstr>España</vt:lpstr>
      <vt:lpstr>Mexico</vt:lpstr>
      <vt:lpstr>Turquia</vt:lpstr>
      <vt:lpstr>AdS</vt:lpstr>
      <vt:lpstr>Argentina</vt:lpstr>
      <vt:lpstr>Chile</vt:lpstr>
      <vt:lpstr>Colombia</vt:lpstr>
      <vt:lpstr>Peru</vt:lpstr>
      <vt:lpstr>Resto de Negocios</vt:lpstr>
      <vt:lpstr>Centro Corporativo</vt:lpstr>
      <vt:lpstr>Corporate &amp; Investment Banking</vt:lpstr>
      <vt:lpstr>Eficiencia</vt:lpstr>
      <vt:lpstr>Mora,cobertura,coste de riesgo</vt:lpstr>
      <vt:lpstr>Empleados, oficinas y cajeros</vt:lpstr>
      <vt:lpstr>Diferenciales</vt:lpstr>
      <vt:lpstr>APRs</vt:lpstr>
      <vt:lpstr>ALCO</vt:lpstr>
    </vt:vector>
  </TitlesOfParts>
  <Company>BBVA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BENGURIA FILIPPINI, RAMON</dc:creator>
  <cp:lastModifiedBy>GONZALEZ SOBRADO, SONIA</cp:lastModifiedBy>
  <dcterms:created xsi:type="dcterms:W3CDTF">2026-04-07T10:31:00Z</dcterms:created>
  <dcterms:modified xsi:type="dcterms:W3CDTF">2026-04-10T14:59:28Z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