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1640" activeTab="0"/>
  </bookViews>
  <sheets>
    <sheet name="INDICE" sheetId="1" r:id="rId1"/>
    <sheet name="Cuenta de resultados" sheetId="2" r:id="rId2"/>
    <sheet name="España" sheetId="3" r:id="rId3"/>
    <sheet name="Actividad bancaria" sheetId="4" r:id="rId4"/>
    <sheet name="Actividad inmobiliaria" sheetId="5" r:id="rId5"/>
    <sheet name="Eurasia" sheetId="6" r:id="rId6"/>
    <sheet name="México" sheetId="7" r:id="rId7"/>
    <sheet name="América del sur" sheetId="8" r:id="rId8"/>
    <sheet name="Estados Unidos" sheetId="9" r:id="rId9"/>
    <sheet name="Centro Corporativo" sheetId="10" r:id="rId10"/>
    <sheet name="Corporate &amp; Investment Banking" sheetId="11" r:id="rId11"/>
    <sheet name="Nombres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>'[1]Dades Reuters'!$A$3:$G$103</definedName>
    <definedName name="A_impresión_IM" localSheetId="0">#REF!</definedName>
    <definedName name="A_impresión_IM" localSheetId="11">#REF!</definedName>
    <definedName name="A_impresión_IM">#REF!</definedName>
    <definedName name="_xlnm.Print_Area" localSheetId="3">'Actividad bancaria'!$A$1:$F$23</definedName>
    <definedName name="_xlnm.Print_Area" localSheetId="4">'Actividad inmobiliaria'!$A$1:$F$23</definedName>
    <definedName name="_xlnm.Print_Area" localSheetId="7">'América del sur'!$A$1:$F$50</definedName>
    <definedName name="_xlnm.Print_Area" localSheetId="9">'Centro Corporativo'!$A$1:$F$25</definedName>
    <definedName name="_xlnm.Print_Area" localSheetId="10">'Corporate &amp; Investment Banking'!$A$1:$F$46</definedName>
    <definedName name="_xlnm.Print_Area" localSheetId="1">'Cuenta de resultados'!$A$1:$F$54</definedName>
    <definedName name="_xlnm.Print_Area" localSheetId="2">'España'!$A$1:$F$23</definedName>
    <definedName name="_xlnm.Print_Area" localSheetId="8">'Estados Unidos'!$A$1:$F$46</definedName>
    <definedName name="_xlnm.Print_Area" localSheetId="5">'Eurasia'!$A$1:$F$23</definedName>
    <definedName name="_xlnm.Print_Area" localSheetId="0">'INDICE'!$A$1:$C$19</definedName>
    <definedName name="_xlnm.Print_Area" localSheetId="6">'México'!$A$1:$F$50</definedName>
    <definedName name="BAS">#REF!</definedName>
    <definedName name="BLPH10001" hidden="1">'[2]Datos'!$G$4</definedName>
    <definedName name="BLPH10002" hidden="1">'[2]Datos'!$O$4</definedName>
    <definedName name="BLPH10003" hidden="1">'[2]Datos'!$E$4</definedName>
    <definedName name="BLPH10004" hidden="1">'[2]Datos'!$M$4</definedName>
    <definedName name="BLPH10005" hidden="1">'[2]Datos'!$A$4</definedName>
    <definedName name="BLPH10006" hidden="1">'[2]Datos'!$C$4</definedName>
    <definedName name="BLPH10007" hidden="1">'[2]Datos'!$K$4</definedName>
    <definedName name="BLPH10008" hidden="1">'[2]Datos'!$I$4</definedName>
    <definedName name="BLPH10009" hidden="1">'[2]Datos'!$S$4</definedName>
    <definedName name="BLPH10010" hidden="1">'[2]Datos'!$Q$4</definedName>
    <definedName name="DATOS">'[3]Datos'!$A$10:$F$90</definedName>
    <definedName name="DIAS">#REF!</definedName>
    <definedName name="Entidades">#REF!</definedName>
    <definedName name="error" localSheetId="0">#REF!</definedName>
    <definedName name="error" localSheetId="11">#REF!</definedName>
    <definedName name="error">#REF!</definedName>
    <definedName name="EssOptions" localSheetId="0">"A1100000000110000011001100020_01000"</definedName>
    <definedName name="EssSamplingValue" localSheetId="0">100</definedName>
    <definedName name="FECHA">'[4]BRASIL'!#REF!</definedName>
    <definedName name="FIX">#REF!</definedName>
    <definedName name="I_GLOBAL">#REF!</definedName>
    <definedName name="IBEX">'[1]Dades Reuters'!$I$3:$J$103</definedName>
    <definedName name="Inversion_total_Latam" localSheetId="0">'[5]Posiciones'!$L$24</definedName>
    <definedName name="Inversion_total_Latam" localSheetId="11">'[5]Posiciones'!$L$24</definedName>
    <definedName name="Inversion_total_Latam">'[6]Posiciones'!$L$24</definedName>
    <definedName name="ll">'[4]BRASIL'!#REF!</definedName>
    <definedName name="nada">#REF!</definedName>
    <definedName name="Nominal_emision__Rang2" localSheetId="0">#REF!</definedName>
    <definedName name="Nominal_emision__Rang2" localSheetId="11">#REF!</definedName>
    <definedName name="Nominal_emision__Rang2">#REF!</definedName>
    <definedName name="Opciones">#REF!</definedName>
    <definedName name="PREF">#REF!</definedName>
    <definedName name="promig">'[1]Accions BS '!$A$45:$B$61</definedName>
    <definedName name="rang">'[1]Dades Reuters'!$A$3:$G$103</definedName>
    <definedName name="Rang10" localSheetId="0">#REF!</definedName>
    <definedName name="Rang10" localSheetId="11">#REF!</definedName>
    <definedName name="Rang10">#REF!</definedName>
    <definedName name="Rang11" localSheetId="0">#REF!</definedName>
    <definedName name="Rang11" localSheetId="11">#REF!</definedName>
    <definedName name="Rang11">#REF!</definedName>
    <definedName name="Rang2" localSheetId="0">#REF!</definedName>
    <definedName name="Rang2" localSheetId="11">#REF!</definedName>
    <definedName name="Rang2">#REF!</definedName>
    <definedName name="Rang3" localSheetId="0">#REF!</definedName>
    <definedName name="Rang3" localSheetId="11">#REF!</definedName>
    <definedName name="Rang3">#REF!</definedName>
    <definedName name="Rang4" localSheetId="0">#REF!</definedName>
    <definedName name="Rang4" localSheetId="11">#REF!</definedName>
    <definedName name="Rang4">#REF!</definedName>
    <definedName name="Rang7" localSheetId="0">#REF!</definedName>
    <definedName name="Rang7" localSheetId="11">#REF!</definedName>
    <definedName name="Rang7">#REF!</definedName>
    <definedName name="Rang8" localSheetId="0">#REF!</definedName>
    <definedName name="Rang8" localSheetId="11">#REF!</definedName>
    <definedName name="Rang8">#REF!</definedName>
    <definedName name="Rang9" localSheetId="0">#REF!</definedName>
    <definedName name="Rang9" localSheetId="11">#REF!</definedName>
    <definedName name="Rang9">#REF!</definedName>
    <definedName name="RANGO" localSheetId="0">'[7]TABLA_EPIGRAFES'!#REF!</definedName>
    <definedName name="RANGO" localSheetId="11">'[7]TABLA_EPIGRAFES'!#REF!</definedName>
    <definedName name="RANGO">'[7]TABLA_EPIGRAFES'!#REF!</definedName>
    <definedName name="RANGO2" localSheetId="0">'[8]TABLA_EPIGRAFES'!#REF!</definedName>
    <definedName name="RANGO2" localSheetId="11">'[8]TABLA_EPIGRAFES'!#REF!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asas_de_mora__cobertura_y_prima_de_riesgo" localSheetId="0">#REF!</definedName>
    <definedName name="Tasas_de_mora__cobertura_y_prima_de_riesgo" localSheetId="11">#REF!</definedName>
    <definedName name="Tasas_de_mora__cobertura_y_prima_de_riesgo">#REF!</definedName>
    <definedName name="TC">'[4]REDEXTERIOR'!#REF!</definedName>
    <definedName name="Tipo_Importe__Rang3" localSheetId="0">#REF!</definedName>
    <definedName name="Tipo_Importe__Rang3" localSheetId="11">#REF!</definedName>
    <definedName name="Tipo_Importe__Rang3">#REF!</definedName>
    <definedName name="TIPO2">'[8]Tabla_de_Tipos'!$B$6:$N$6</definedName>
    <definedName name="tipos">#REF!</definedName>
    <definedName name="ZZZ_1.5.1.1.1.4">'[10]Listas'!$A$8:$A$246</definedName>
    <definedName name="ZZZ_1.5.1.1.1.5.10">'[10]Listas'!$A$248:$A$250</definedName>
  </definedNames>
  <calcPr fullCalcOnLoad="1"/>
</workbook>
</file>

<file path=xl/sharedStrings.xml><?xml version="1.0" encoding="utf-8"?>
<sst xmlns="http://schemas.openxmlformats.org/spreadsheetml/2006/main" count="546" uniqueCount="469">
  <si>
    <t>Orden</t>
  </si>
  <si>
    <t>Inglés</t>
  </si>
  <si>
    <t>Castellano</t>
  </si>
  <si>
    <t>Choose your language</t>
  </si>
  <si>
    <t>Escoja su idioma</t>
  </si>
  <si>
    <r>
      <t xml:space="preserve">Quarterly series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March 2011. Information by geographies</t>
    </r>
  </si>
  <si>
    <r>
      <t xml:space="preserve">Series trimestrales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Marzo 2011. Información por geografías</t>
    </r>
  </si>
  <si>
    <t>BBVA Group. Consolidated Income statement</t>
  </si>
  <si>
    <t>Grupo BBVA. Cuentas de resultados consolidadas</t>
  </si>
  <si>
    <t>BBVA Group. Consolidated income statement excluding one-offs</t>
  </si>
  <si>
    <t>Grupo BBVA. Cuentas de resultados consolidadas sin singulares</t>
  </si>
  <si>
    <t>BBVA Group. Consolidated balance sheet</t>
  </si>
  <si>
    <t>Grupo BBVA. Balances de situación consolidados</t>
  </si>
  <si>
    <t>Spain</t>
  </si>
  <si>
    <t>España</t>
  </si>
  <si>
    <t>Spain excluding one-offs</t>
  </si>
  <si>
    <t>España sin singulares</t>
  </si>
  <si>
    <t>Mexico</t>
  </si>
  <si>
    <t>México</t>
  </si>
  <si>
    <t>Bancomer</t>
  </si>
  <si>
    <t>Grupo Bancario Bancomer</t>
  </si>
  <si>
    <t>Pensions and Insurance Mexico</t>
  </si>
  <si>
    <t>Pensiones y Seguros México</t>
  </si>
  <si>
    <t>South America (business areas and main countries)</t>
  </si>
  <si>
    <t>América del Sur por negocios y por principales paises</t>
  </si>
  <si>
    <t>Banking South America</t>
  </si>
  <si>
    <t>Bancos América del Sur</t>
  </si>
  <si>
    <t>Pensions and Insurance South America</t>
  </si>
  <si>
    <t>Pensiones y Seguros América del Sur</t>
  </si>
  <si>
    <t>Argentina</t>
  </si>
  <si>
    <t>Chile</t>
  </si>
  <si>
    <t>Colombia</t>
  </si>
  <si>
    <t>Peru</t>
  </si>
  <si>
    <t>Perú</t>
  </si>
  <si>
    <t>Venezuela</t>
  </si>
  <si>
    <t>USA</t>
  </si>
  <si>
    <t>Estados Unidos</t>
  </si>
  <si>
    <t>USA excluding one-offs</t>
  </si>
  <si>
    <t>Estados Unidos sin singulares</t>
  </si>
  <si>
    <t>Wholesale Banking &amp; Asset Management</t>
  </si>
  <si>
    <t>Corporate &amp; Investment Banking</t>
  </si>
  <si>
    <t>Global  Markets</t>
  </si>
  <si>
    <t>Centro Corporativo</t>
  </si>
  <si>
    <t>Efficiency</t>
  </si>
  <si>
    <t>Eficiencia</t>
  </si>
  <si>
    <t>NPA, coverage ratios and risk premium</t>
  </si>
  <si>
    <t>Tasas de mora, cobertura y prima de riesgo</t>
  </si>
  <si>
    <t>Branches, employees and atm´s</t>
  </si>
  <si>
    <t>Empleados, oficinas y cajeros automáticos</t>
  </si>
  <si>
    <t>(1) BBVA Group, Mexico, USA and South America both in constant and nominal euros</t>
  </si>
  <si>
    <t>(1) En 2012, cargo por el deterioro de los activos relacionados con el negocio inmobiliario en España y abono por el badwill de Unimm. En 2013 se han ajustado las plusvalías por la venta de Afore Bancomer en México.</t>
  </si>
  <si>
    <t xml:space="preserve"> (Million euros)</t>
  </si>
  <si>
    <t xml:space="preserve"> (Millones de euros)</t>
  </si>
  <si>
    <t xml:space="preserve">(Constant million euros)    </t>
  </si>
  <si>
    <t>(Millones de euros constantes)</t>
  </si>
  <si>
    <t xml:space="preserve">(Constant million euros and percentages)   </t>
  </si>
  <si>
    <t xml:space="preserve">(Millones de euros constantes y porcentajes)   </t>
  </si>
  <si>
    <t xml:space="preserve">(Million euros and percentages)   </t>
  </si>
  <si>
    <t xml:space="preserve">(Millones de euros y porcentajes)   </t>
  </si>
  <si>
    <t>1st Quarter</t>
  </si>
  <si>
    <r>
      <t>1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Trim.</t>
    </r>
  </si>
  <si>
    <t>2nd Quarter</t>
  </si>
  <si>
    <t>2º Trim.</t>
  </si>
  <si>
    <t>3rd Quarter</t>
  </si>
  <si>
    <r>
      <t>3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Trim.</t>
    </r>
  </si>
  <si>
    <t>4th Quarter</t>
  </si>
  <si>
    <t>4º Trim.</t>
  </si>
  <si>
    <t>Net interest income</t>
  </si>
  <si>
    <t>Margen de intereses</t>
  </si>
  <si>
    <t>Net fees and commissions</t>
  </si>
  <si>
    <t>Comisiones</t>
  </si>
  <si>
    <t>Net trading income</t>
  </si>
  <si>
    <t>Resultados de operaciones financieras</t>
  </si>
  <si>
    <t>Dividends</t>
  </si>
  <si>
    <t>Dividendos</t>
  </si>
  <si>
    <t>Income by the equity method</t>
  </si>
  <si>
    <t>Resultados por puesta en equivalencia</t>
  </si>
  <si>
    <t>Other operating income and expenses</t>
  </si>
  <si>
    <t>Otros productos y cargas de explotación</t>
  </si>
  <si>
    <t>Gross income</t>
  </si>
  <si>
    <t>Margen bruto</t>
  </si>
  <si>
    <t>Operating costs</t>
  </si>
  <si>
    <t>Gastos de explotación</t>
  </si>
  <si>
    <t xml:space="preserve">  Administration costs</t>
  </si>
  <si>
    <t xml:space="preserve">  Gastos de administración</t>
  </si>
  <si>
    <t xml:space="preserve">  Personnel expenses</t>
  </si>
  <si>
    <t xml:space="preserve">  Gastos de personal</t>
  </si>
  <si>
    <t xml:space="preserve">  General and administrative expenses</t>
  </si>
  <si>
    <t xml:space="preserve">  Otros gastos generales de administración</t>
  </si>
  <si>
    <t xml:space="preserve">  Depreciation and amortization</t>
  </si>
  <si>
    <t xml:space="preserve">  Amortizaciones</t>
  </si>
  <si>
    <t>Operating income</t>
  </si>
  <si>
    <t>Margen neto</t>
  </si>
  <si>
    <t>Impairment on financial assets (net)</t>
  </si>
  <si>
    <t>Pérdidas por deterioro de activos financieros</t>
  </si>
  <si>
    <t>Provisions</t>
  </si>
  <si>
    <t>Dotaciones a provisiones</t>
  </si>
  <si>
    <t>Other gains (losses)</t>
  </si>
  <si>
    <t>Otros resultados</t>
  </si>
  <si>
    <t>Income before tax</t>
  </si>
  <si>
    <t>Beneficio antes de impuestos</t>
  </si>
  <si>
    <t>Income tax</t>
  </si>
  <si>
    <t>Impuesto sobre beneficios</t>
  </si>
  <si>
    <t>Net income</t>
  </si>
  <si>
    <t>Beneficio después de impuestos</t>
  </si>
  <si>
    <t>Non-controlling interests</t>
  </si>
  <si>
    <t>Resultado atribuido a la minoría</t>
  </si>
  <si>
    <t>Net attributable profit</t>
  </si>
  <si>
    <t>Beneficio atribuido al Grupo</t>
  </si>
  <si>
    <r>
      <t>One offs</t>
    </r>
    <r>
      <rPr>
        <vertAlign val="superscript"/>
        <sz val="8.5"/>
        <color indexed="18"/>
        <rFont val="Tahoma"/>
        <family val="2"/>
      </rPr>
      <t xml:space="preserve"> (1)</t>
    </r>
  </si>
  <si>
    <r>
      <t>Resultados singulares netos</t>
    </r>
    <r>
      <rPr>
        <vertAlign val="superscript"/>
        <sz val="8.5"/>
        <rFont val="Tahoma"/>
        <family val="2"/>
      </rPr>
      <t>(1)</t>
    </r>
  </si>
  <si>
    <r>
      <t xml:space="preserve">Net attributable profit (Excluding one-offs) </t>
    </r>
    <r>
      <rPr>
        <b/>
        <vertAlign val="superscript"/>
        <sz val="8.5"/>
        <color indexed="18"/>
        <rFont val="Tahoma"/>
        <family val="2"/>
      </rPr>
      <t>(1)</t>
    </r>
  </si>
  <si>
    <t>Beneficio atribuido al Grupo (sin singulares)</t>
  </si>
  <si>
    <t>(1) The third quarter of 2009 and of 2010 includes capital gains from the sale-and-leaseback of retail branches which have been alloted to generic provisions for NPA, with no effect on net attributable profit,</t>
  </si>
  <si>
    <t>(1) En 2009 y 2010, en el tercer trimestre, plusvalías por venta y posterior arrendamiento de oficinas comerciales que se han aplicado a provisiones genéricas de insolvencias, sin efecto en atribuido,</t>
  </si>
  <si>
    <t xml:space="preserve"> (Millones de euros constantes)</t>
  </si>
  <si>
    <t>Cash and balances with central banks</t>
  </si>
  <si>
    <t>Caja y depósitos en bancos centrales</t>
  </si>
  <si>
    <t>Financial assets held for trading</t>
  </si>
  <si>
    <t>Cartera de negociación</t>
  </si>
  <si>
    <t>Other financial assets at fair value</t>
  </si>
  <si>
    <t>Otros activos financieros a valor razonable</t>
  </si>
  <si>
    <t>Financial assets available for sale</t>
  </si>
  <si>
    <t>Activos financieros disponibles para la venta</t>
  </si>
  <si>
    <t>Loans and receivables</t>
  </si>
  <si>
    <t>Inversiones crediticias</t>
  </si>
  <si>
    <t>. Due from banks</t>
  </si>
  <si>
    <t>. Depósitos en entidades de crédito</t>
  </si>
  <si>
    <t>. Loans to customers</t>
  </si>
  <si>
    <t>. Crédito a la clientela</t>
  </si>
  <si>
    <t>. Other</t>
  </si>
  <si>
    <t>. Otros activos financieros</t>
  </si>
  <si>
    <t>Held to maturity investments</t>
  </si>
  <si>
    <t>Cartera de inversion a vencimiento</t>
  </si>
  <si>
    <t>Investments in associates</t>
  </si>
  <si>
    <t>Participaciones</t>
  </si>
  <si>
    <t>Tangible assets</t>
  </si>
  <si>
    <t>Activo material</t>
  </si>
  <si>
    <t>Intangible assets</t>
  </si>
  <si>
    <t>Activo intangible</t>
  </si>
  <si>
    <t>Other assets</t>
  </si>
  <si>
    <t>Otros activos</t>
  </si>
  <si>
    <t>Total assets</t>
  </si>
  <si>
    <t>Total activo</t>
  </si>
  <si>
    <t>Financial liabilities held for trading</t>
  </si>
  <si>
    <t>Other financial liabilities at fair value</t>
  </si>
  <si>
    <t>Otros pasivos financieros a valor razonable</t>
  </si>
  <si>
    <t>Financial liabilities at amortised cost</t>
  </si>
  <si>
    <t>Pasivos financieros a coste amortizado</t>
  </si>
  <si>
    <t>. Deposits from central banks and credit institutions</t>
  </si>
  <si>
    <t>. Depósitos de bancos centrales y entidades de crédito</t>
  </si>
  <si>
    <t>. Deposits from customers</t>
  </si>
  <si>
    <t>. Depósitos de la clientela</t>
  </si>
  <si>
    <t>. Debt certificates</t>
  </si>
  <si>
    <t>. Débitos representados por valores negociables</t>
  </si>
  <si>
    <t>. Subordinated liabilities</t>
  </si>
  <si>
    <t>. Pasivos subordinados</t>
  </si>
  <si>
    <t>. Other financial liabilities</t>
  </si>
  <si>
    <t>. Otros pasivos financieros</t>
  </si>
  <si>
    <t>Liabilities under insurance contracts</t>
  </si>
  <si>
    <t>Pasivos por contratos de seguros</t>
  </si>
  <si>
    <t>Other liabilities</t>
  </si>
  <si>
    <t>Otros pasivos</t>
  </si>
  <si>
    <t>Total liabilities</t>
  </si>
  <si>
    <t>Total pasivo</t>
  </si>
  <si>
    <t>Minority interests</t>
  </si>
  <si>
    <t>Intereses minoritarios</t>
  </si>
  <si>
    <t>Valuation adjustments</t>
  </si>
  <si>
    <t>Ajustes por valoración</t>
  </si>
  <si>
    <t>Shareholders' funds</t>
  </si>
  <si>
    <t>Fondos propios</t>
  </si>
  <si>
    <t>Equity</t>
  </si>
  <si>
    <t>Patrimonio neto</t>
  </si>
  <si>
    <t>Total liabilities and equity</t>
  </si>
  <si>
    <t>Total patrimonio neto y pasivo</t>
  </si>
  <si>
    <t xml:space="preserve">Income statement  </t>
  </si>
  <si>
    <t xml:space="preserve">Cuentas de resultados  </t>
  </si>
  <si>
    <t xml:space="preserve">Balance sheet  </t>
  </si>
  <si>
    <t>Balances</t>
  </si>
  <si>
    <t>Other income/expenses</t>
  </si>
  <si>
    <t>Otros ingresos netos</t>
  </si>
  <si>
    <r>
      <t>Impairment on financial assets (net)</t>
    </r>
    <r>
      <rPr>
        <vertAlign val="superscript"/>
        <sz val="8.5"/>
        <color indexed="18"/>
        <rFont val="Tahoma"/>
        <family val="2"/>
      </rPr>
      <t xml:space="preserve"> (1)</t>
    </r>
  </si>
  <si>
    <r>
      <t xml:space="preserve">Provisions (net) and other gains/losses </t>
    </r>
    <r>
      <rPr>
        <vertAlign val="superscript"/>
        <sz val="8.5"/>
        <color indexed="18"/>
        <rFont val="Tahoma"/>
        <family val="2"/>
      </rPr>
      <t>(1)</t>
    </r>
  </si>
  <si>
    <t>Dotaciones a provisiones y otros resultados</t>
  </si>
  <si>
    <r>
      <t xml:space="preserve">(1) </t>
    </r>
    <r>
      <rPr>
        <sz val="8"/>
        <color indexed="18"/>
        <rFont val="Tahoma"/>
        <family val="2"/>
      </rPr>
      <t>The third quarter, both for 2009 and 2010, includes 830 and 233 million euros, in capital gains from the sale-and-leaseback of retail branches and insolvency provisions for the same amount.</t>
    </r>
  </si>
  <si>
    <r>
      <t>(1)</t>
    </r>
    <r>
      <rPr>
        <sz val="8"/>
        <color indexed="18"/>
        <rFont val="Tahoma"/>
        <family val="2"/>
      </rPr>
      <t xml:space="preserve"> El tercer trimestre de 2009 y de 2010 incluyen 830 y 233 millones de euros, respectivamente, de plusvalías por venta y posterior arrendamiento de oficinas comerciales y provisiones genéricas de insolvencias por el mismo importe.</t>
    </r>
  </si>
  <si>
    <t>(1) The third quarter, both for 2009 and 2010, excludes 830 and 233 million euros in capital gains from the sale-and-leaseback of retail branches and insolvency provisions for the same amount.</t>
  </si>
  <si>
    <t>(1) No incluye en el tercer trimestre de 2009 ni de 2010, 830 y 233 millones de euros, respectivamante, de plusvalías por venta y posterior arrendamiento de oficinas comerciales y provisiones genéricas de insolvencias por el mismo importe.</t>
  </si>
  <si>
    <t>Financial assets</t>
  </si>
  <si>
    <t>Cartera de títulos</t>
  </si>
  <si>
    <t xml:space="preserve">  . Loans and advances to customers</t>
  </si>
  <si>
    <t xml:space="preserve">  . Crédito a la clientela neto</t>
  </si>
  <si>
    <t xml:space="preserve">  . Loans and advances to credit institutions and other</t>
  </si>
  <si>
    <t xml:space="preserve">  . Depósitos en entidades de crédito y otros</t>
  </si>
  <si>
    <t>Inter-area positions</t>
  </si>
  <si>
    <t>Posiciones inter-áreas activo</t>
  </si>
  <si>
    <t>Total assets / Liabilities and equity</t>
  </si>
  <si>
    <t>Total activo / pasivo</t>
  </si>
  <si>
    <t>Deposits from central banks and credit institutions</t>
  </si>
  <si>
    <t>Depósitos de bancos centrales y entidades de crédito</t>
  </si>
  <si>
    <t>Deposits from customers</t>
  </si>
  <si>
    <t>Depósitos de la clientela</t>
  </si>
  <si>
    <t>Debt certificates</t>
  </si>
  <si>
    <t>Débitos representados por valores negociables</t>
  </si>
  <si>
    <t>Subordinated liabilities</t>
  </si>
  <si>
    <t>Pasivos subordinados</t>
  </si>
  <si>
    <t>Posiciones inter-áreas pasivo</t>
  </si>
  <si>
    <t xml:space="preserve">Financial liabilities held for trading </t>
  </si>
  <si>
    <t>Economic capital allocated</t>
  </si>
  <si>
    <t>Dotación de capital económico</t>
  </si>
  <si>
    <t>Relevant business indicators</t>
  </si>
  <si>
    <t>Indicadores relevantes</t>
  </si>
  <si>
    <t>Total lending to customers (gross)</t>
  </si>
  <si>
    <t>Crédito a la clientela bruto</t>
  </si>
  <si>
    <r>
      <t>Customer deposits</t>
    </r>
    <r>
      <rPr>
        <vertAlign val="superscript"/>
        <sz val="8.5"/>
        <color indexed="18"/>
        <rFont val="Tahoma"/>
        <family val="2"/>
      </rPr>
      <t xml:space="preserve"> (1)</t>
    </r>
  </si>
  <si>
    <r>
      <t xml:space="preserve">Depósitos de clientes </t>
    </r>
    <r>
      <rPr>
        <vertAlign val="superscript"/>
        <sz val="10"/>
        <color indexed="18"/>
        <rFont val="Tahoma"/>
        <family val="2"/>
      </rPr>
      <t>(1)</t>
    </r>
  </si>
  <si>
    <t>Off-balance-sheet funds</t>
  </si>
  <si>
    <t>Recursos fuera de balance</t>
  </si>
  <si>
    <t xml:space="preserve"> . Mutual funds</t>
  </si>
  <si>
    <t xml:space="preserve"> . Fondos de inversión</t>
  </si>
  <si>
    <t xml:space="preserve"> . Pension funds</t>
  </si>
  <si>
    <t xml:space="preserve"> . Fondos de pensiones</t>
  </si>
  <si>
    <t>Other placements</t>
  </si>
  <si>
    <t>Otras colocaciones</t>
  </si>
  <si>
    <t>ROE (%)</t>
  </si>
  <si>
    <t>Efficiency ratio (%)</t>
  </si>
  <si>
    <t>Ratio de eficiencia (%)</t>
  </si>
  <si>
    <t>NPA ratio (%)</t>
  </si>
  <si>
    <t>Tasa de mora (%)</t>
  </si>
  <si>
    <t>Coverage ratio (%)</t>
  </si>
  <si>
    <t>Tasa de cobertura (%)</t>
  </si>
  <si>
    <t>(1) Includes collection accounts and individual annuities.</t>
  </si>
  <si>
    <t>(1) Incluye cuentas de recaudación y rentas de seguros</t>
  </si>
  <si>
    <t>(1) Excluding deposits and repos issued by Bancomer's Markets unit.</t>
  </si>
  <si>
    <t>(1) Excluidos depósitos y repos emitidos por Mercados Bancomer.</t>
  </si>
  <si>
    <t>(1) Including marketable debt securities.</t>
  </si>
  <si>
    <t>(1) Incluye valores negociables.</t>
  </si>
  <si>
    <t xml:space="preserve">(1) In the fourth quarter of 2009, there was an extraordinary provision of 533 million euros and a 998 miliion euros </t>
  </si>
  <si>
    <t xml:space="preserve">(1) En el cuarto trimestre de 2009, dotación extraordinaria a saneamientos por importe de 533 millones de euros y cargo por el deterioro de valor del fondo de comercio </t>
  </si>
  <si>
    <t>(1) Excluding deposits and repos issued by Markets unit.</t>
  </si>
  <si>
    <t>(1) Excluidos depósitos y repos emitidos por Mercados.</t>
  </si>
  <si>
    <t>(1) In the fourth quarter of 2009, excludes an extraordinary provision of 533 million euros and a 998 miliion euros</t>
  </si>
  <si>
    <r>
      <t xml:space="preserve">(1) </t>
    </r>
    <r>
      <rPr>
        <sz val="8"/>
        <color indexed="18"/>
        <rFont val="Tahoma"/>
        <family val="2"/>
      </rPr>
      <t>En el cuarto trimestre de 2009, no incluye dotación extraordinaria a saneamientos por importe de 533 millones de euros y cargo por el deterioro de valor del fondo de comercio</t>
    </r>
  </si>
  <si>
    <t>. Assets sold under repurchase agreement</t>
  </si>
  <si>
    <t xml:space="preserve"> . Cesiones temporales de activos</t>
  </si>
  <si>
    <t>Capital y reservas</t>
  </si>
  <si>
    <t>(1) Operating costs / Gross income. Including depreciation</t>
  </si>
  <si>
    <t>(1) Gastos de explotación / Margen bruto. Incluye amortizaciones</t>
  </si>
  <si>
    <r>
      <t xml:space="preserve">Efficiency (%) </t>
    </r>
    <r>
      <rPr>
        <vertAlign val="superscript"/>
        <sz val="10"/>
        <rFont val="Tahoma"/>
        <family val="2"/>
      </rPr>
      <t>(1)</t>
    </r>
  </si>
  <si>
    <r>
      <t>Eficiencia (%)</t>
    </r>
    <r>
      <rPr>
        <vertAlign val="superscript"/>
        <sz val="7.6"/>
        <rFont val="Arial"/>
        <family val="2"/>
      </rPr>
      <t xml:space="preserve"> (1)</t>
    </r>
  </si>
  <si>
    <t>Branches</t>
  </si>
  <si>
    <t>Oficinas</t>
  </si>
  <si>
    <t>America</t>
  </si>
  <si>
    <t>América</t>
  </si>
  <si>
    <t xml:space="preserve">   México</t>
  </si>
  <si>
    <t xml:space="preserve">USA </t>
  </si>
  <si>
    <t xml:space="preserve">   Estados Unidos </t>
  </si>
  <si>
    <t xml:space="preserve">   Argentina </t>
  </si>
  <si>
    <t xml:space="preserve">   Colombia</t>
  </si>
  <si>
    <t xml:space="preserve">   Venezuela</t>
  </si>
  <si>
    <t xml:space="preserve">   Perú</t>
  </si>
  <si>
    <t xml:space="preserve">   Chile </t>
  </si>
  <si>
    <t>Panama</t>
  </si>
  <si>
    <t xml:space="preserve">   Panamá</t>
  </si>
  <si>
    <t>Paraguay</t>
  </si>
  <si>
    <t xml:space="preserve">   Paraguay</t>
  </si>
  <si>
    <t>Uruguay</t>
  </si>
  <si>
    <t xml:space="preserve">   Uruguay</t>
  </si>
  <si>
    <t>Ecuador</t>
  </si>
  <si>
    <t xml:space="preserve">   Ecuador</t>
  </si>
  <si>
    <t>Bolivia</t>
  </si>
  <si>
    <t xml:space="preserve">   Bolivia</t>
  </si>
  <si>
    <t>Rest of the world</t>
  </si>
  <si>
    <t>Resto del mundo</t>
  </si>
  <si>
    <t>Total</t>
  </si>
  <si>
    <t>Employees</t>
  </si>
  <si>
    <t>Empleados</t>
  </si>
  <si>
    <r>
      <t xml:space="preserve">BBVA Group. Consolidated income statement excluding one-offs </t>
    </r>
    <r>
      <rPr>
        <vertAlign val="superscript"/>
        <sz val="7.6"/>
        <rFont val="Arial"/>
        <family val="2"/>
      </rPr>
      <t>(1)</t>
    </r>
  </si>
  <si>
    <r>
      <t xml:space="preserve">Grupo BBVA. Cuentas de resultados consolidadas sin singulares </t>
    </r>
    <r>
      <rPr>
        <vertAlign val="superscript"/>
        <sz val="7.6"/>
        <rFont val="Arial"/>
        <family val="2"/>
      </rPr>
      <t>(1)</t>
    </r>
  </si>
  <si>
    <t>Provisions (net) and other gains/losses</t>
  </si>
  <si>
    <t>Customer deposits</t>
  </si>
  <si>
    <t>Depósitos de clientes</t>
  </si>
  <si>
    <t xml:space="preserve"> . Deposits </t>
  </si>
  <si>
    <t xml:space="preserve"> . Depósitos </t>
  </si>
  <si>
    <t>BBVA Group</t>
  </si>
  <si>
    <t>Grupo BBVA</t>
  </si>
  <si>
    <t>and in the fourth quarter of 2009, there was an extraordinary provision and a charge for goodwill impairment in the United States.</t>
  </si>
  <si>
    <t>y en el cuarto trimestre de 2009, dotación extraordinaria a saneamientos y cargo por el deterioro del valor del fondo de comercio en Estados Unidos.</t>
  </si>
  <si>
    <t>charge for goodwill impairment, both before tax.</t>
  </si>
  <si>
    <t>por 998 millones, ambas antes de impuestos.</t>
  </si>
  <si>
    <t>(Expressed in currency/euro)</t>
  </si>
  <si>
    <t>(Expresados en divisa/euro)</t>
  </si>
  <si>
    <t>Mexican peso</t>
  </si>
  <si>
    <t>Peso mexicano</t>
  </si>
  <si>
    <t>U.S. dollar</t>
  </si>
  <si>
    <t>Dólar estadounidense</t>
  </si>
  <si>
    <t>Argentine peso</t>
  </si>
  <si>
    <t>Peso argentino</t>
  </si>
  <si>
    <t>Chilean peso</t>
  </si>
  <si>
    <t>Peso chileno</t>
  </si>
  <si>
    <t>Colombian peso</t>
  </si>
  <si>
    <t>Peso colombiano</t>
  </si>
  <si>
    <t>Peruvian new sol</t>
  </si>
  <si>
    <t>Nuevo sol peruano</t>
  </si>
  <si>
    <t>Venezuelan bolivar fuerte</t>
  </si>
  <si>
    <t>Bolívar fuerte venezolano</t>
  </si>
  <si>
    <r>
      <t>Year-end exchange rates</t>
    </r>
    <r>
      <rPr>
        <vertAlign val="superscript"/>
        <sz val="7.6"/>
        <rFont val="Arial"/>
        <family val="2"/>
      </rPr>
      <t>(1)</t>
    </r>
  </si>
  <si>
    <r>
      <t>Cambios finales</t>
    </r>
    <r>
      <rPr>
        <vertAlign val="superscript"/>
        <sz val="7.6"/>
        <rFont val="Arial"/>
        <family val="2"/>
      </rPr>
      <t>(1)</t>
    </r>
  </si>
  <si>
    <r>
      <t>Average exchange rates</t>
    </r>
    <r>
      <rPr>
        <vertAlign val="superscript"/>
        <sz val="7.6"/>
        <rFont val="Arial"/>
        <family val="2"/>
      </rPr>
      <t>(2)</t>
    </r>
  </si>
  <si>
    <r>
      <t>Cambios medios</t>
    </r>
    <r>
      <rPr>
        <vertAlign val="superscript"/>
        <sz val="7.6"/>
        <rFont val="Arial"/>
        <family val="2"/>
      </rPr>
      <t>(2)</t>
    </r>
  </si>
  <si>
    <t>(1) Used in the constant euros comparisons for the balance sheet and business activity</t>
  </si>
  <si>
    <t>(1) Utilizados en el cálculo de euros constantes de los datos de balance y actividad</t>
  </si>
  <si>
    <t>(2) Used in the constant euros comparisons for the profit and loss</t>
  </si>
  <si>
    <t>(2) Utilizados en el cálculo de euros constantes de los datos de resultados</t>
  </si>
  <si>
    <t>Jan.-Dec. 2010</t>
  </si>
  <si>
    <t>Enero-Dic. 2010</t>
  </si>
  <si>
    <t>∆ % on</t>
  </si>
  <si>
    <t xml:space="preserve">∆% sobre </t>
  </si>
  <si>
    <t>Jan.-Dec. 2009</t>
  </si>
  <si>
    <t>Enero-Dic. 2009</t>
  </si>
  <si>
    <t>Exchange rates</t>
  </si>
  <si>
    <t>Tipos de cambio</t>
  </si>
  <si>
    <t>Rest of Eurasia</t>
  </si>
  <si>
    <t>Resto de Eurasia</t>
  </si>
  <si>
    <t>Eurasia</t>
  </si>
  <si>
    <t>Negocios locales</t>
  </si>
  <si>
    <r>
      <t xml:space="preserve">Quarterly series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March 2011. Information by segments</t>
    </r>
  </si>
  <si>
    <r>
      <t xml:space="preserve">Series trimestrales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Marzo 2011. Información por segmentos</t>
    </r>
  </si>
  <si>
    <r>
      <t xml:space="preserve">Quarterly series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March 2011. Main ratios</t>
    </r>
  </si>
  <si>
    <r>
      <t xml:space="preserve">Series trimestrales </t>
    </r>
    <r>
      <rPr>
        <vertAlign val="superscript"/>
        <sz val="7.6"/>
        <rFont val="Arial"/>
        <family val="2"/>
      </rPr>
      <t>(1)</t>
    </r>
    <r>
      <rPr>
        <sz val="8"/>
        <rFont val="Arial"/>
        <family val="2"/>
      </rPr>
      <t xml:space="preserve"> - Marzo 2011. Principales ratios</t>
    </r>
  </si>
  <si>
    <t>Asset management, Pensions and Insurance</t>
  </si>
  <si>
    <t>Gestión de activos, Pensiones y Seguros</t>
  </si>
  <si>
    <t>Turkish lira</t>
  </si>
  <si>
    <t>Lira turca</t>
  </si>
  <si>
    <t>Yuan Chinese</t>
  </si>
  <si>
    <t>Yuan chino</t>
  </si>
  <si>
    <t>Business areas</t>
  </si>
  <si>
    <t>Areas de negocio</t>
  </si>
  <si>
    <r>
      <t>Additional information.</t>
    </r>
  </si>
  <si>
    <t>Información adicional</t>
  </si>
  <si>
    <t>Consolidated income statement</t>
  </si>
  <si>
    <t>Cuentas de resultados consolidadas</t>
  </si>
  <si>
    <t>Consolidated balance sheet</t>
  </si>
  <si>
    <t>Balances de situación consolidados</t>
  </si>
  <si>
    <t>March 2011</t>
  </si>
  <si>
    <t>Marzo 2011</t>
  </si>
  <si>
    <t>Risk premium</t>
  </si>
  <si>
    <t>Prima de riesgo (%)</t>
  </si>
  <si>
    <t>Breakdown of yields and costs</t>
  </si>
  <si>
    <t>Estructura de rendimientos y costes</t>
  </si>
  <si>
    <t>Memorandum Item</t>
  </si>
  <si>
    <t>Pro memoria</t>
  </si>
  <si>
    <t>(3) The addition of Wholesale Banking &amp; Asset Management businesses in all countries. Figures in current and constant euros</t>
  </si>
  <si>
    <t>(3) Como suma de los negocios globales de cada geografia, Datos en Euros corrientes y costantes</t>
  </si>
  <si>
    <t>1H 2011</t>
  </si>
  <si>
    <r>
      <t>1</t>
    </r>
    <r>
      <rPr>
        <vertAlign val="superscript"/>
        <sz val="7.6"/>
        <rFont val="Arial"/>
        <family val="2"/>
      </rPr>
      <t>er</t>
    </r>
    <r>
      <rPr>
        <sz val="8"/>
        <rFont val="Arial"/>
        <family val="2"/>
      </rPr>
      <t xml:space="preserve"> Sem 2011</t>
    </r>
  </si>
  <si>
    <t>1H 2010</t>
  </si>
  <si>
    <r>
      <t>1</t>
    </r>
    <r>
      <rPr>
        <vertAlign val="superscript"/>
        <sz val="7.6"/>
        <rFont val="Arial"/>
        <family val="2"/>
      </rPr>
      <t>er</t>
    </r>
    <r>
      <rPr>
        <sz val="8"/>
        <rFont val="Arial"/>
        <family val="2"/>
      </rPr>
      <t xml:space="preserve"> Sem 2010</t>
    </r>
  </si>
  <si>
    <t>ATM's</t>
  </si>
  <si>
    <t>Cajeros Automáticos</t>
  </si>
  <si>
    <t>Customer Portfolios</t>
  </si>
  <si>
    <t>Carteras de clientes</t>
  </si>
  <si>
    <t xml:space="preserve"> .Mortgage bonds</t>
  </si>
  <si>
    <t xml:space="preserve"> .Titulos hipotecarios y cédulas territoriales</t>
  </si>
  <si>
    <t xml:space="preserve"> .Other debt certificates</t>
  </si>
  <si>
    <t xml:space="preserve"> .Otros valores negociables</t>
  </si>
  <si>
    <t>Financial assets and derivatives</t>
  </si>
  <si>
    <t>Cartera de títulos y derivados</t>
  </si>
  <si>
    <t>Loans and advances to credit institutions</t>
  </si>
  <si>
    <t>Depósitos en entidades de crédito</t>
  </si>
  <si>
    <t>Loans and advances to customers</t>
  </si>
  <si>
    <t>Créditos a la clientela</t>
  </si>
  <si>
    <t>Euros</t>
  </si>
  <si>
    <t xml:space="preserve">  . Euros</t>
  </si>
  <si>
    <t>Domestic</t>
  </si>
  <si>
    <t xml:space="preserve">      - Residentes</t>
  </si>
  <si>
    <t>Other</t>
  </si>
  <si>
    <t xml:space="preserve">      - Otros</t>
  </si>
  <si>
    <t>Foreign currencies</t>
  </si>
  <si>
    <t xml:space="preserve">  . Moneda extranjera</t>
  </si>
  <si>
    <t>Debt certificates and subordinated liabilities</t>
  </si>
  <si>
    <t>Valores negociables y pasivos subordinados</t>
  </si>
  <si>
    <t>Net interest income/Average total assets (ATA)</t>
  </si>
  <si>
    <t>Margen de intereses/activos totales medios (ATM)</t>
  </si>
  <si>
    <r>
      <t>(1) I</t>
    </r>
    <r>
      <rPr>
        <sz val="8"/>
        <rFont val="Arial"/>
        <family val="2"/>
      </rPr>
      <t>n the fourth quarter of 2011, there was an extraordinary provision and a charge for goodwill impairment in the United States.</t>
    </r>
  </si>
  <si>
    <t xml:space="preserve">(1) En 2011, en el cuarto trimestre,  cargo por el deterioro del valor del fondo de comercio en Estados Unidos. </t>
  </si>
  <si>
    <t>1st Quarter 2012</t>
  </si>
  <si>
    <t>1er Trim. 12</t>
  </si>
  <si>
    <t>2nd Quarter 2012</t>
  </si>
  <si>
    <t>2º Trim. 12</t>
  </si>
  <si>
    <t>3rd Quarter 2012</t>
  </si>
  <si>
    <r>
      <t>3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Trim. 12</t>
    </r>
  </si>
  <si>
    <t>4th Quarter 2012</t>
  </si>
  <si>
    <t>4º Trim. 12</t>
  </si>
  <si>
    <t>1st Quarter 2013</t>
  </si>
  <si>
    <r>
      <t>1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Trim. 13</t>
    </r>
  </si>
  <si>
    <t>2nd Quarter 2013</t>
  </si>
  <si>
    <t>2º Trim. 13</t>
  </si>
  <si>
    <t>3rd Quarter 2013</t>
  </si>
  <si>
    <r>
      <t>3</t>
    </r>
    <r>
      <rPr>
        <vertAlign val="superscript"/>
        <sz val="10"/>
        <rFont val="Tahoma"/>
        <family val="2"/>
      </rPr>
      <t>er</t>
    </r>
    <r>
      <rPr>
        <sz val="10"/>
        <rFont val="Tahoma"/>
        <family val="2"/>
      </rPr>
      <t xml:space="preserve"> Trim. 13</t>
    </r>
  </si>
  <si>
    <t>4th Quarter 2013</t>
  </si>
  <si>
    <t>4º Trim. 13</t>
  </si>
  <si>
    <t>% of ATA</t>
  </si>
  <si>
    <t>% s/ATM</t>
  </si>
  <si>
    <t>% yield/Cost</t>
  </si>
  <si>
    <t>% Rdto./Coste</t>
  </si>
  <si>
    <r>
      <t>Adjusted</t>
    </r>
    <r>
      <rPr>
        <vertAlign val="superscript"/>
        <sz val="7.6"/>
        <rFont val="Arial"/>
        <family val="2"/>
      </rPr>
      <t>(1)</t>
    </r>
  </si>
  <si>
    <r>
      <t>Ajustado</t>
    </r>
    <r>
      <rPr>
        <vertAlign val="superscript"/>
        <sz val="7.6"/>
        <rFont val="Arial"/>
        <family val="2"/>
      </rPr>
      <t>(1)</t>
    </r>
  </si>
  <si>
    <r>
      <t xml:space="preserve">Net attributable profit (adjusted) </t>
    </r>
    <r>
      <rPr>
        <vertAlign val="superscript"/>
        <sz val="7.6"/>
        <rFont val="Arial"/>
        <family val="2"/>
      </rPr>
      <t>(1)</t>
    </r>
  </si>
  <si>
    <r>
      <t xml:space="preserve">Beneficio atribuido al Grupo (ajustado) </t>
    </r>
    <r>
      <rPr>
        <vertAlign val="superscript"/>
        <sz val="7.6"/>
        <rFont val="Arial"/>
        <family val="2"/>
      </rPr>
      <t>(1)</t>
    </r>
  </si>
  <si>
    <t>(Million of euros as of 31-Mar-13)</t>
  </si>
  <si>
    <t xml:space="preserve"> (Millones de euros a 31-03-13)</t>
  </si>
  <si>
    <t>Risk amount</t>
  </si>
  <si>
    <t>Importe del riesgo</t>
  </si>
  <si>
    <t>Provision</t>
  </si>
  <si>
    <t>Provisiones</t>
  </si>
  <si>
    <t>% Coverage over risk</t>
  </si>
  <si>
    <t>%  cobertura sobre riesgo</t>
  </si>
  <si>
    <t>NPL + Substandard</t>
  </si>
  <si>
    <t>Dudosos más subestándar</t>
  </si>
  <si>
    <t>NPL</t>
  </si>
  <si>
    <t>Dudosos</t>
  </si>
  <si>
    <t>Substandard</t>
  </si>
  <si>
    <t>Subestándar</t>
  </si>
  <si>
    <t>Foreclosed real estate and other assets</t>
  </si>
  <si>
    <t>Inmuebles adjudicados y otros activos</t>
  </si>
  <si>
    <t>From real estate developers</t>
  </si>
  <si>
    <t>Procedentes de finalidad inmobiliaria</t>
  </si>
  <si>
    <t>From dwellings</t>
  </si>
  <si>
    <t>Procedentes de financiación a adquisición de vivienda</t>
  </si>
  <si>
    <t>Resto de activos</t>
  </si>
  <si>
    <t>Subtotal</t>
  </si>
  <si>
    <t>Performing</t>
  </si>
  <si>
    <t>Riesgo vivo</t>
  </si>
  <si>
    <t>With collateral</t>
  </si>
  <si>
    <t>Con garantía hipotecaria</t>
  </si>
  <si>
    <t>Finished properties</t>
  </si>
  <si>
    <t>Edificios terminados</t>
  </si>
  <si>
    <t>Construction in progress</t>
  </si>
  <si>
    <t>Edificios en construcción</t>
  </si>
  <si>
    <t>Land</t>
  </si>
  <si>
    <t>Suelo</t>
  </si>
  <si>
    <t>Without collateral and other</t>
  </si>
  <si>
    <t>Sin garantía hipotecaria y otros</t>
  </si>
  <si>
    <t>Real estate exposure</t>
  </si>
  <si>
    <t>Exposición Inmobiliaria</t>
  </si>
  <si>
    <t>Coverage of real estate exposure in Spain</t>
  </si>
  <si>
    <t>Cobertura de la exposición inmobiliaria en España</t>
  </si>
  <si>
    <t>Print</t>
  </si>
  <si>
    <t>Imprimir</t>
  </si>
  <si>
    <r>
      <rPr>
        <b/>
        <sz val="7.6"/>
        <rFont val="Arial"/>
        <family val="2"/>
      </rPr>
      <t>Memorandum Item:</t>
    </r>
    <r>
      <rPr>
        <sz val="8"/>
        <rFont val="Arial"/>
        <family val="2"/>
      </rPr>
      <t xml:space="preserve"> Consolidated income statement before ongoing/discounted operations </t>
    </r>
    <r>
      <rPr>
        <vertAlign val="superscript"/>
        <sz val="8"/>
        <rFont val="Arial"/>
        <family val="2"/>
      </rPr>
      <t>(2)</t>
    </r>
  </si>
  <si>
    <r>
      <t xml:space="preserve">Promemoria: Cuentas de resultados consolidadas antes de operaciones continuadas/interrumpidas </t>
    </r>
    <r>
      <rPr>
        <vertAlign val="superscript"/>
        <sz val="7.6"/>
        <rFont val="Arial"/>
        <family val="2"/>
      </rPr>
      <t>(2)</t>
    </r>
  </si>
  <si>
    <t>(2) Not considering pension business in Latin America as discontinued operations</t>
  </si>
  <si>
    <t>(2) Sin considerar el negocio previsional en Latinoamérica como operaciones interrumpidas</t>
  </si>
  <si>
    <t>Net income from ongoing operations</t>
  </si>
  <si>
    <t>Beneficio después de impuestos de operaciones continuadas</t>
  </si>
  <si>
    <t>Net income from discontinued operations</t>
  </si>
  <si>
    <t>Beneficio después de impuestos de  operaciones interrumpidas</t>
  </si>
  <si>
    <t>Geographic Spain</t>
  </si>
  <si>
    <t>España geografica</t>
  </si>
  <si>
    <t>ESPAÑOL</t>
  </si>
  <si>
    <t>ENGLISH</t>
  </si>
  <si>
    <t xml:space="preserve">Quarterly series 2011-2012 </t>
  </si>
  <si>
    <t xml:space="preserve">Series trimestrales 2011-2012 </t>
  </si>
  <si>
    <t>Corporate Center</t>
  </si>
  <si>
    <t>Actividad bancaria</t>
  </si>
  <si>
    <t>Actividad inmobiliaria</t>
  </si>
  <si>
    <t>Banking activity</t>
  </si>
  <si>
    <t>Real-estate activity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</si>
</sst>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71">
    <font>
      <sz val="11"/>
      <color theme="1"/>
      <name val="Calibri"/>
      <family val="2"/>
    </font>
    <font>
      <sz val="11"/>
      <color indexed="23"/>
      <name val="Calibri"/>
      <family val="2"/>
    </font>
    <font>
      <sz val="10"/>
      <name val="Baskerville BE Regular"/>
      <family val="0"/>
    </font>
    <font>
      <sz val="8"/>
      <name val="Arial"/>
      <family val="2"/>
    </font>
    <font>
      <vertAlign val="superscript"/>
      <sz val="7.6"/>
      <name val="Arial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vertAlign val="superscript"/>
      <sz val="8.5"/>
      <color indexed="18"/>
      <name val="Tahoma"/>
      <family val="2"/>
    </font>
    <font>
      <vertAlign val="superscript"/>
      <sz val="8.5"/>
      <name val="Tahoma"/>
      <family val="2"/>
    </font>
    <font>
      <b/>
      <vertAlign val="superscript"/>
      <sz val="8.5"/>
      <color indexed="18"/>
      <name val="Tahoma"/>
      <family val="2"/>
    </font>
    <font>
      <sz val="8"/>
      <color indexed="18"/>
      <name val="Tahoma"/>
      <family val="2"/>
    </font>
    <font>
      <vertAlign val="superscript"/>
      <sz val="10"/>
      <color indexed="18"/>
      <name val="Tahoma"/>
      <family val="2"/>
    </font>
    <font>
      <sz val="10"/>
      <name val="Arial"/>
      <family val="0"/>
    </font>
    <font>
      <sz val="8"/>
      <color indexed="10"/>
      <name val="Arial"/>
      <family val="2"/>
    </font>
    <font>
      <b/>
      <sz val="7.6"/>
      <name val="Arial"/>
      <family val="2"/>
    </font>
    <font>
      <vertAlign val="superscript"/>
      <sz val="8"/>
      <name val="Arial"/>
      <family val="2"/>
    </font>
    <font>
      <sz val="10"/>
      <name val="Lucida Sans Unicode"/>
      <family val="2"/>
    </font>
    <font>
      <vertAlign val="superscript"/>
      <sz val="10"/>
      <name val="Stag Sans Medium"/>
      <family val="2"/>
    </font>
    <font>
      <vertAlign val="superscript"/>
      <sz val="22"/>
      <color indexed="17"/>
      <name val="Stag Sans Medium"/>
      <family val="2"/>
    </font>
    <font>
      <vertAlign val="superscript"/>
      <sz val="10"/>
      <color indexed="21"/>
      <name val="Stag Sans Medium"/>
      <family val="2"/>
    </font>
    <font>
      <vertAlign val="superscript"/>
      <sz val="22"/>
      <color indexed="21"/>
      <name val="Stag Sans Medium"/>
      <family val="2"/>
    </font>
    <font>
      <b/>
      <sz val="16"/>
      <name val="Arial"/>
      <family val="2"/>
    </font>
    <font>
      <vertAlign val="superscript"/>
      <sz val="20"/>
      <name val="Stag Sans Medium"/>
      <family val="2"/>
    </font>
    <font>
      <vertAlign val="superscript"/>
      <sz val="10"/>
      <color indexed="9"/>
      <name val="Stag Sans Medium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20"/>
      <name val="Arial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b/>
      <sz val="16"/>
      <color indexed="58"/>
      <name val="Stag Sans Book"/>
      <family val="2"/>
    </font>
    <font>
      <b/>
      <sz val="14"/>
      <color indexed="58"/>
      <name val="Stag Sans Book"/>
      <family val="2"/>
    </font>
    <font>
      <sz val="10"/>
      <color indexed="9"/>
      <name val="Tahoma"/>
      <family val="2"/>
    </font>
    <font>
      <sz val="10"/>
      <color indexed="58"/>
      <name val="Stag Sans Book"/>
      <family val="2"/>
    </font>
    <font>
      <sz val="10"/>
      <color indexed="12"/>
      <name val="Stag Sans Book"/>
      <family val="2"/>
    </font>
    <font>
      <b/>
      <sz val="10"/>
      <color indexed="58"/>
      <name val="Stag Sans Book"/>
      <family val="2"/>
    </font>
    <font>
      <sz val="10"/>
      <color indexed="18"/>
      <name val="Tahoma"/>
      <family val="2"/>
    </font>
    <font>
      <b/>
      <sz val="18"/>
      <color indexed="58"/>
      <name val="Cambria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38"/>
      <name val="Calibri"/>
      <family val="2"/>
    </font>
    <font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u val="single"/>
      <sz val="11"/>
      <color indexed="39"/>
      <name val="Calibri"/>
      <family val="2"/>
    </font>
    <font>
      <sz val="20"/>
      <color indexed="1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58"/>
      </left>
      <right/>
      <top/>
      <bottom/>
    </border>
    <border>
      <left/>
      <right style="thin">
        <color indexed="58"/>
      </right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4" fillId="0" borderId="0">
      <alignment vertical="center"/>
      <protection/>
    </xf>
    <xf numFmtId="0" fontId="55" fillId="20" borderId="0" applyNumberFormat="0" applyBorder="0" applyAlignment="0" applyProtection="0"/>
    <xf numFmtId="0" fontId="25" fillId="0" borderId="0">
      <alignment/>
      <protection/>
    </xf>
    <xf numFmtId="0" fontId="56" fillId="21" borderId="1" applyNumberFormat="0" applyAlignment="0" applyProtection="0"/>
    <xf numFmtId="0" fontId="26" fillId="0" borderId="0">
      <alignment/>
      <protection/>
    </xf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5" fontId="29" fillId="0" borderId="0" applyNumberFormat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21" borderId="5" applyNumberForma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0" xfId="73" applyFont="1" applyProtection="1">
      <alignment/>
      <protection hidden="1" locked="0"/>
    </xf>
    <xf numFmtId="0" fontId="3" fillId="0" borderId="0" xfId="73" applyFont="1" applyFill="1" applyBorder="1" applyAlignment="1" applyProtection="1">
      <alignment horizontal="left"/>
      <protection hidden="1" locked="0"/>
    </xf>
    <xf numFmtId="0" fontId="3" fillId="0" borderId="10" xfId="73" applyFont="1" applyFill="1" applyBorder="1" applyAlignment="1" applyProtection="1">
      <alignment horizontal="left"/>
      <protection hidden="1" locked="0"/>
    </xf>
    <xf numFmtId="0" fontId="6" fillId="0" borderId="0" xfId="68" applyFont="1" applyFill="1" applyBorder="1" applyAlignment="1">
      <alignment/>
      <protection/>
    </xf>
    <xf numFmtId="49" fontId="3" fillId="0" borderId="0" xfId="73" applyNumberFormat="1" applyFont="1" applyFill="1" applyBorder="1" applyAlignment="1" applyProtection="1">
      <alignment horizontal="left"/>
      <protection hidden="1" locked="0"/>
    </xf>
    <xf numFmtId="0" fontId="4" fillId="0" borderId="0" xfId="73" applyFont="1" applyFill="1" applyBorder="1" applyAlignment="1" applyProtection="1">
      <alignment horizontal="left"/>
      <protection hidden="1" locked="0"/>
    </xf>
    <xf numFmtId="0" fontId="12" fillId="0" borderId="0" xfId="69">
      <alignment/>
      <protection/>
    </xf>
    <xf numFmtId="0" fontId="18" fillId="33" borderId="0" xfId="68" applyFont="1" applyFill="1" applyAlignment="1" applyProtection="1">
      <alignment horizontal="center" vertical="top"/>
      <protection hidden="1"/>
    </xf>
    <xf numFmtId="0" fontId="20" fillId="0" borderId="0" xfId="68" applyFont="1" applyFill="1" applyAlignment="1" applyProtection="1">
      <alignment horizontal="left" indent="4"/>
      <protection hidden="1"/>
    </xf>
    <xf numFmtId="0" fontId="18" fillId="33" borderId="0" xfId="68" applyFont="1" applyFill="1" applyAlignment="1" applyProtection="1">
      <alignment horizontal="left" vertical="top"/>
      <protection hidden="1"/>
    </xf>
    <xf numFmtId="0" fontId="20" fillId="34" borderId="0" xfId="68" applyFont="1" applyFill="1" applyAlignment="1" applyProtection="1">
      <alignment horizontal="left" vertical="top" indent="1"/>
      <protection hidden="1"/>
    </xf>
    <xf numFmtId="0" fontId="18" fillId="33" borderId="0" xfId="68" applyFont="1" applyFill="1" applyAlignment="1" applyProtection="1">
      <alignment horizontal="left" vertical="top" indent="2"/>
      <protection hidden="1"/>
    </xf>
    <xf numFmtId="0" fontId="20" fillId="34" borderId="0" xfId="68" applyFont="1" applyFill="1" applyAlignment="1" applyProtection="1">
      <alignment horizontal="center" vertical="top" wrapText="1"/>
      <protection hidden="1"/>
    </xf>
    <xf numFmtId="0" fontId="20" fillId="35" borderId="0" xfId="68" applyFont="1" applyFill="1" applyAlignment="1" applyProtection="1">
      <alignment horizontal="centerContinuous" vertical="top" wrapText="1"/>
      <protection hidden="1"/>
    </xf>
    <xf numFmtId="3" fontId="35" fillId="36" borderId="0" xfId="0" applyNumberFormat="1" applyFont="1" applyFill="1" applyAlignment="1" applyProtection="1">
      <alignment vertical="center"/>
      <protection hidden="1"/>
    </xf>
    <xf numFmtId="3" fontId="33" fillId="0" borderId="0" xfId="0" applyNumberFormat="1" applyFont="1" applyAlignment="1" applyProtection="1">
      <alignment vertical="center"/>
      <protection hidden="1"/>
    </xf>
    <xf numFmtId="0" fontId="17" fillId="0" borderId="0" xfId="71" applyFont="1" applyProtection="1">
      <alignment/>
      <protection hidden="1"/>
    </xf>
    <xf numFmtId="0" fontId="17" fillId="0" borderId="0" xfId="72" applyFont="1" applyProtection="1">
      <alignment/>
      <protection hidden="1"/>
    </xf>
    <xf numFmtId="0" fontId="21" fillId="0" borderId="0" xfId="68" applyFont="1" applyProtection="1">
      <alignment/>
      <protection hidden="1"/>
    </xf>
    <xf numFmtId="0" fontId="22" fillId="0" borderId="0" xfId="72" applyFont="1" applyAlignment="1" applyProtection="1">
      <alignment horizontal="left" vertical="top"/>
      <protection hidden="1"/>
    </xf>
    <xf numFmtId="0" fontId="17" fillId="0" borderId="0" xfId="71" applyFont="1" applyProtection="1" quotePrefix="1">
      <alignment/>
      <protection hidden="1"/>
    </xf>
    <xf numFmtId="0" fontId="17" fillId="0" borderId="0" xfId="72" applyFont="1" applyProtection="1" quotePrefix="1">
      <alignment/>
      <protection hidden="1"/>
    </xf>
    <xf numFmtId="0" fontId="23" fillId="0" borderId="0" xfId="71" applyFont="1" applyProtection="1" quotePrefix="1">
      <alignment/>
      <protection hidden="1"/>
    </xf>
    <xf numFmtId="0" fontId="17" fillId="0" borderId="0" xfId="71" applyFont="1" applyFill="1" applyProtection="1">
      <alignment/>
      <protection hidden="1"/>
    </xf>
    <xf numFmtId="0" fontId="17" fillId="0" borderId="0" xfId="72" applyFont="1" applyFill="1" applyProtection="1">
      <alignment/>
      <protection hidden="1"/>
    </xf>
    <xf numFmtId="0" fontId="17" fillId="0" borderId="0" xfId="71" applyFont="1" applyAlignment="1" applyProtection="1">
      <alignment horizontal="left" indent="5"/>
      <protection hidden="1"/>
    </xf>
    <xf numFmtId="0" fontId="17" fillId="0" borderId="0" xfId="71" applyFont="1" applyFill="1" applyAlignment="1" applyProtection="1">
      <alignment horizontal="left" indent="5"/>
      <protection hidden="1"/>
    </xf>
    <xf numFmtId="0" fontId="17" fillId="0" borderId="0" xfId="72" applyFont="1" applyAlignment="1" applyProtection="1">
      <alignment horizontal="left" indent="5"/>
      <protection hidden="1"/>
    </xf>
    <xf numFmtId="0" fontId="22" fillId="0" borderId="0" xfId="72" applyFont="1" applyProtection="1">
      <alignment/>
      <protection hidden="1"/>
    </xf>
    <xf numFmtId="0" fontId="19" fillId="0" borderId="0" xfId="71" applyFont="1" applyProtection="1">
      <alignment/>
      <protection hidden="1" locked="0"/>
    </xf>
    <xf numFmtId="0" fontId="30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1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left" vertical="center"/>
      <protection hidden="1"/>
    </xf>
    <xf numFmtId="0" fontId="34" fillId="33" borderId="0" xfId="0" applyFont="1" applyFill="1" applyAlignment="1" applyProtection="1">
      <alignment horizontal="right" vertical="center"/>
      <protection hidden="1"/>
    </xf>
    <xf numFmtId="3" fontId="35" fillId="36" borderId="11" xfId="0" applyNumberFormat="1" applyFont="1" applyFill="1" applyBorder="1" applyAlignment="1" applyProtection="1">
      <alignment/>
      <protection hidden="1"/>
    </xf>
    <xf numFmtId="3" fontId="35" fillId="36" borderId="0" xfId="0" applyNumberFormat="1" applyFont="1" applyFill="1" applyBorder="1" applyAlignment="1" applyProtection="1">
      <alignment horizontal="right"/>
      <protection hidden="1"/>
    </xf>
    <xf numFmtId="3" fontId="35" fillId="36" borderId="12" xfId="0" applyNumberFormat="1" applyFont="1" applyFill="1" applyBorder="1" applyAlignment="1" applyProtection="1">
      <alignment horizontal="right"/>
      <protection hidden="1"/>
    </xf>
    <xf numFmtId="3" fontId="35" fillId="36" borderId="0" xfId="0" applyNumberFormat="1" applyFont="1" applyFill="1" applyAlignment="1" applyProtection="1">
      <alignment horizontal="right"/>
      <protection hidden="1"/>
    </xf>
    <xf numFmtId="3" fontId="35" fillId="36" borderId="0" xfId="0" applyNumberFormat="1" applyFont="1" applyFill="1" applyBorder="1" applyAlignment="1" applyProtection="1">
      <alignment/>
      <protection hidden="1"/>
    </xf>
    <xf numFmtId="3" fontId="33" fillId="0" borderId="11" xfId="0" applyNumberFormat="1" applyFont="1" applyBorder="1" applyAlignment="1" applyProtection="1">
      <alignment/>
      <protection hidden="1"/>
    </xf>
    <xf numFmtId="3" fontId="33" fillId="0" borderId="0" xfId="0" applyNumberFormat="1" applyFont="1" applyBorder="1" applyAlignment="1" applyProtection="1">
      <alignment horizontal="right"/>
      <protection hidden="1"/>
    </xf>
    <xf numFmtId="3" fontId="33" fillId="0" borderId="12" xfId="0" applyNumberFormat="1" applyFont="1" applyBorder="1" applyAlignment="1" applyProtection="1">
      <alignment horizontal="right"/>
      <protection hidden="1"/>
    </xf>
    <xf numFmtId="3" fontId="33" fillId="0" borderId="0" xfId="0" applyNumberFormat="1" applyFont="1" applyAlignment="1" applyProtection="1">
      <alignment horizontal="right"/>
      <protection hidden="1"/>
    </xf>
    <xf numFmtId="3" fontId="33" fillId="0" borderId="0" xfId="0" applyNumberFormat="1" applyFont="1" applyBorder="1" applyAlignment="1" applyProtection="1">
      <alignment/>
      <protection hidden="1"/>
    </xf>
    <xf numFmtId="3" fontId="33" fillId="0" borderId="0" xfId="0" applyNumberFormat="1" applyFont="1" applyAlignment="1" applyProtection="1">
      <alignment horizontal="left" vertical="center" indent="1"/>
      <protection hidden="1"/>
    </xf>
    <xf numFmtId="3" fontId="33" fillId="0" borderId="0" xfId="0" applyNumberFormat="1" applyFont="1" applyFill="1" applyAlignment="1" applyProtection="1">
      <alignment vertical="center"/>
      <protection hidden="1"/>
    </xf>
    <xf numFmtId="3" fontId="35" fillId="36" borderId="11" xfId="0" applyNumberFormat="1" applyFont="1" applyFill="1" applyBorder="1" applyAlignment="1" applyProtection="1">
      <alignment vertical="center"/>
      <protection hidden="1"/>
    </xf>
    <xf numFmtId="3" fontId="35" fillId="36" borderId="0" xfId="0" applyNumberFormat="1" applyFont="1" applyFill="1" applyBorder="1" applyAlignment="1" applyProtection="1">
      <alignment vertical="center"/>
      <protection hidden="1"/>
    </xf>
    <xf numFmtId="3" fontId="35" fillId="36" borderId="12" xfId="0" applyNumberFormat="1" applyFont="1" applyFill="1" applyBorder="1" applyAlignment="1" applyProtection="1">
      <alignment vertical="center"/>
      <protection hidden="1"/>
    </xf>
    <xf numFmtId="3" fontId="35" fillId="37" borderId="0" xfId="0" applyNumberFormat="1" applyFont="1" applyFill="1" applyBorder="1" applyAlignment="1" applyProtection="1">
      <alignment/>
      <protection hidden="1"/>
    </xf>
    <xf numFmtId="3" fontId="35" fillId="37" borderId="0" xfId="0" applyNumberFormat="1" applyFont="1" applyFill="1" applyBorder="1" applyAlignment="1" applyProtection="1">
      <alignment horizontal="right"/>
      <protection hidden="1"/>
    </xf>
    <xf numFmtId="3" fontId="35" fillId="37" borderId="0" xfId="0" applyNumberFormat="1" applyFont="1" applyFill="1" applyAlignment="1" applyProtection="1">
      <alignment horizontal="right"/>
      <protection hidden="1"/>
    </xf>
    <xf numFmtId="3" fontId="0" fillId="37" borderId="0" xfId="0" applyNumberForma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3" fontId="35" fillId="38" borderId="0" xfId="0" applyNumberFormat="1" applyFont="1" applyFill="1" applyAlignment="1" applyProtection="1">
      <alignment vertical="center"/>
      <protection hidden="1"/>
    </xf>
    <xf numFmtId="3" fontId="35" fillId="38" borderId="0" xfId="0" applyNumberFormat="1" applyFont="1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/>
      <protection hidden="1"/>
    </xf>
    <xf numFmtId="0" fontId="20" fillId="39" borderId="0" xfId="68" applyFont="1" applyFill="1" applyAlignment="1" applyProtection="1">
      <alignment horizontal="left" vertical="top" indent="2"/>
      <protection hidden="1"/>
    </xf>
    <xf numFmtId="3" fontId="35" fillId="0" borderId="0" xfId="0" applyNumberFormat="1" applyFont="1" applyFill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/>
      <protection hidden="1"/>
    </xf>
    <xf numFmtId="3" fontId="35" fillId="0" borderId="0" xfId="0" applyNumberFormat="1" applyFont="1" applyFill="1" applyBorder="1" applyAlignment="1" applyProtection="1">
      <alignment horizontal="right"/>
      <protection hidden="1"/>
    </xf>
    <xf numFmtId="3" fontId="35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34" fillId="33" borderId="0" xfId="0" applyFont="1" applyFill="1" applyAlignment="1" applyProtection="1">
      <alignment horizontal="center" vertical="center"/>
      <protection hidden="1"/>
    </xf>
    <xf numFmtId="0" fontId="34" fillId="33" borderId="11" xfId="0" applyFont="1" applyFill="1" applyBorder="1" applyAlignment="1" applyProtection="1">
      <alignment horizontal="center" wrapText="1"/>
      <protection hidden="1"/>
    </xf>
    <xf numFmtId="0" fontId="34" fillId="33" borderId="0" xfId="0" applyFont="1" applyFill="1" applyBorder="1" applyAlignment="1" applyProtection="1">
      <alignment horizontal="center" wrapText="1"/>
      <protection hidden="1"/>
    </xf>
    <xf numFmtId="0" fontId="34" fillId="33" borderId="12" xfId="0" applyFont="1" applyFill="1" applyBorder="1" applyAlignment="1" applyProtection="1">
      <alignment horizontal="center" vertical="center"/>
      <protection hidden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stitutes]&#13;&#10;; The following mappings take Word for MS-DOS names, PostScript names, and TrueType&#13;&#10;; names into account" xfId="33"/>
    <cellStyle name="Buena" xfId="34"/>
    <cellStyle name="CACA" xfId="35"/>
    <cellStyle name="Cálculo" xfId="36"/>
    <cellStyle name="Cambiar to&amp;d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stilo 1 3" xfId="50"/>
    <cellStyle name="Estilo 1 4" xfId="51"/>
    <cellStyle name="Euro" xfId="52"/>
    <cellStyle name="Euro 2" xfId="53"/>
    <cellStyle name="Euro 3" xfId="54"/>
    <cellStyle name="Euro 4" xfId="55"/>
    <cellStyle name="Followed Hyperlink 2" xfId="56"/>
    <cellStyle name="Followed Hyperlink 3" xfId="57"/>
    <cellStyle name="Hyperlink" xfId="58"/>
    <cellStyle name="Incorrecto" xfId="59"/>
    <cellStyle name="Comma" xfId="60"/>
    <cellStyle name="Comma [0]" xfId="61"/>
    <cellStyle name="Moeda [0]_1805" xfId="62"/>
    <cellStyle name="Moeda_1805" xfId="63"/>
    <cellStyle name="monaco" xfId="64"/>
    <cellStyle name="Currency" xfId="65"/>
    <cellStyle name="Currency [0]" xfId="66"/>
    <cellStyle name="Neutral" xfId="67"/>
    <cellStyle name="Normal 2" xfId="68"/>
    <cellStyle name="Normal 2 2" xfId="69"/>
    <cellStyle name="Normal 3" xfId="70"/>
    <cellStyle name="Normal_08 pagweb-4T08 1" xfId="71"/>
    <cellStyle name="Normal_08 pagweb-4T08 1 2" xfId="72"/>
    <cellStyle name="Normal_Series web Sabadell 1T10-desprotegido" xfId="73"/>
    <cellStyle name="Notas" xfId="74"/>
    <cellStyle name="Percent" xfId="75"/>
    <cellStyle name="Porcentaje 2" xfId="76"/>
    <cellStyle name="Porcentaje 3" xfId="77"/>
    <cellStyle name="Porcentaje 3 2" xfId="78"/>
    <cellStyle name="Porcentaje 4" xfId="79"/>
    <cellStyle name="Porcentaje 5" xfId="80"/>
    <cellStyle name="Salida" xfId="81"/>
    <cellStyle name="Separador de milhares [0]_ADM" xfId="82"/>
    <cellStyle name="Separador de milhares_ADM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9D1F3"/>
      <rgbColor rgb="00003366"/>
      <rgbColor rgb="00FF0000"/>
      <rgbColor rgb="0000FF00"/>
      <rgbColor rgb="00FFFFFF"/>
      <rgbColor rgb="00FFFF00"/>
      <rgbColor rgb="00FF00FF"/>
      <rgbColor rgb="0000FFFF"/>
      <rgbColor rgb="003EB6BB"/>
      <rgbColor rgb="00FFFFFF"/>
      <rgbColor rgb="0086C82D"/>
      <rgbColor rgb="00FFFFFF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B7C204"/>
      <rgbColor rgb="00666699"/>
      <rgbColor rgb="00969696"/>
      <rgbColor rgb="00006EC1"/>
      <rgbColor rgb="00339966"/>
      <rgbColor rgb="00094FA4"/>
      <rgbColor rgb="00009EE5"/>
      <rgbColor rgb="00F6891E"/>
      <rgbColor rgb="00993366"/>
      <rgbColor rgb="00FDBD2C"/>
      <rgbColor rgb="00C8175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C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4</xdr:row>
      <xdr:rowOff>295275</xdr:rowOff>
    </xdr:to>
    <xdr:pic>
      <xdr:nvPicPr>
        <xdr:cNvPr id="1" name="Picture 3" descr="Sin títu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9582150" y="457200"/>
          <a:ext cx="1209675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2</xdr:row>
      <xdr:rowOff>0</xdr:rowOff>
    </xdr:from>
    <xdr:to>
      <xdr:col>11</xdr:col>
      <xdr:colOff>219075</xdr:colOff>
      <xdr:row>5</xdr:row>
      <xdr:rowOff>57150</xdr:rowOff>
    </xdr:to>
    <xdr:sp>
      <xdr:nvSpPr>
        <xdr:cNvPr id="1" name="3 Rectángulo redondeado">
          <a:hlinkClick r:id="rId1"/>
        </xdr:cNvPr>
        <xdr:cNvSpPr>
          <a:spLocks/>
        </xdr:cNvSpPr>
      </xdr:nvSpPr>
      <xdr:spPr>
        <a:xfrm>
          <a:off x="8448675" y="45720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123825</xdr:rowOff>
    </xdr:from>
    <xdr:to>
      <xdr:col>11</xdr:col>
      <xdr:colOff>180975</xdr:colOff>
      <xdr:row>4</xdr:row>
      <xdr:rowOff>104775</xdr:rowOff>
    </xdr:to>
    <xdr:sp>
      <xdr:nvSpPr>
        <xdr:cNvPr id="1" name="3 Rectángulo redondeado">
          <a:hlinkClick r:id="rId1"/>
        </xdr:cNvPr>
        <xdr:cNvSpPr>
          <a:spLocks/>
        </xdr:cNvSpPr>
      </xdr:nvSpPr>
      <xdr:spPr>
        <a:xfrm>
          <a:off x="10744200" y="352425"/>
          <a:ext cx="121920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19050</xdr:rowOff>
    </xdr:from>
    <xdr:to>
      <xdr:col>11</xdr:col>
      <xdr:colOff>266700</xdr:colOff>
      <xdr:row>5</xdr:row>
      <xdr:rowOff>76200</xdr:rowOff>
    </xdr:to>
    <xdr:sp>
      <xdr:nvSpPr>
        <xdr:cNvPr id="1" name="2 Rectángulo redondeado">
          <a:hlinkClick r:id="rId1"/>
        </xdr:cNvPr>
        <xdr:cNvSpPr>
          <a:spLocks/>
        </xdr:cNvSpPr>
      </xdr:nvSpPr>
      <xdr:spPr>
        <a:xfrm>
          <a:off x="8496300" y="47625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19050</xdr:rowOff>
    </xdr:from>
    <xdr:to>
      <xdr:col>11</xdr:col>
      <xdr:colOff>266700</xdr:colOff>
      <xdr:row>5</xdr:row>
      <xdr:rowOff>76200</xdr:rowOff>
    </xdr:to>
    <xdr:sp>
      <xdr:nvSpPr>
        <xdr:cNvPr id="1" name="2 Rectángulo redondeado">
          <a:hlinkClick r:id="rId1"/>
        </xdr:cNvPr>
        <xdr:cNvSpPr>
          <a:spLocks/>
        </xdr:cNvSpPr>
      </xdr:nvSpPr>
      <xdr:spPr>
        <a:xfrm>
          <a:off x="8496300" y="47625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19050</xdr:rowOff>
    </xdr:from>
    <xdr:to>
      <xdr:col>11</xdr:col>
      <xdr:colOff>266700</xdr:colOff>
      <xdr:row>5</xdr:row>
      <xdr:rowOff>76200</xdr:rowOff>
    </xdr:to>
    <xdr:sp>
      <xdr:nvSpPr>
        <xdr:cNvPr id="1" name="2 Rectángulo redondeado">
          <a:hlinkClick r:id="rId1"/>
        </xdr:cNvPr>
        <xdr:cNvSpPr>
          <a:spLocks/>
        </xdr:cNvSpPr>
      </xdr:nvSpPr>
      <xdr:spPr>
        <a:xfrm>
          <a:off x="8496300" y="47625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19050</xdr:rowOff>
    </xdr:from>
    <xdr:to>
      <xdr:col>11</xdr:col>
      <xdr:colOff>266700</xdr:colOff>
      <xdr:row>5</xdr:row>
      <xdr:rowOff>76200</xdr:rowOff>
    </xdr:to>
    <xdr:sp>
      <xdr:nvSpPr>
        <xdr:cNvPr id="1" name="2 Rectángulo redondeado">
          <a:hlinkClick r:id="rId1"/>
        </xdr:cNvPr>
        <xdr:cNvSpPr>
          <a:spLocks/>
        </xdr:cNvSpPr>
      </xdr:nvSpPr>
      <xdr:spPr>
        <a:xfrm>
          <a:off x="8496300" y="47625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9991725" y="457200"/>
          <a:ext cx="1209675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10020300" y="457200"/>
          <a:ext cx="1209675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2</xdr:row>
      <xdr:rowOff>0</xdr:rowOff>
    </xdr:from>
    <xdr:to>
      <xdr:col>11</xdr:col>
      <xdr:colOff>219075</xdr:colOff>
      <xdr:row>5</xdr:row>
      <xdr:rowOff>57150</xdr:rowOff>
    </xdr:to>
    <xdr:sp>
      <xdr:nvSpPr>
        <xdr:cNvPr id="1" name="3 Rectángulo redondeado">
          <a:hlinkClick r:id="rId1"/>
        </xdr:cNvPr>
        <xdr:cNvSpPr>
          <a:spLocks/>
        </xdr:cNvSpPr>
      </xdr:nvSpPr>
      <xdr:spPr>
        <a:xfrm>
          <a:off x="8448675" y="457200"/>
          <a:ext cx="1219200" cy="5334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tre%20de%20dades\web\dades-accion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w906372\LOCALS~1\Temp\Directorio%20temporal%201%20para%20CNMV_IPP_0607.zip\CNMV_IPP_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porting%20web%202T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Reuters"/>
      <sheetName val="Gràfica"/>
      <sheetName val="Accions BS "/>
      <sheetName val="Autocartera "/>
      <sheetName val="Autocartera  drets"/>
      <sheetName val="Accions BS  drets"/>
      <sheetName val="Accions BS juny"/>
      <sheetName val="Autocartera  BS juny"/>
      <sheetName val="Accions BS juliol"/>
      <sheetName val="Autocartera  BS juliol"/>
      <sheetName val="Hoja3"/>
      <sheetName val="ABRIL"/>
    </sheetNames>
    <sheetDataSet>
      <sheetData sheetId="0">
        <row r="3">
          <cell r="A3">
            <v>37083</v>
          </cell>
          <cell r="B3">
            <v>17.68</v>
          </cell>
          <cell r="C3">
            <v>134972</v>
          </cell>
          <cell r="D3">
            <v>18.09</v>
          </cell>
          <cell r="E3">
            <v>17.62</v>
          </cell>
          <cell r="F3">
            <v>18</v>
          </cell>
          <cell r="G3">
            <v>0</v>
          </cell>
          <cell r="I3">
            <v>37083</v>
          </cell>
          <cell r="J3">
            <v>8266.1</v>
          </cell>
        </row>
        <row r="4">
          <cell r="A4">
            <v>37082</v>
          </cell>
          <cell r="B4">
            <v>18.1</v>
          </cell>
          <cell r="C4">
            <v>40655</v>
          </cell>
          <cell r="D4">
            <v>18.1</v>
          </cell>
          <cell r="E4">
            <v>17.81</v>
          </cell>
          <cell r="F4">
            <v>18</v>
          </cell>
          <cell r="G4">
            <v>0</v>
          </cell>
          <cell r="I4">
            <v>37082</v>
          </cell>
          <cell r="J4">
            <v>8465.1</v>
          </cell>
        </row>
        <row r="5">
          <cell r="A5">
            <v>37081</v>
          </cell>
          <cell r="B5">
            <v>17.9</v>
          </cell>
          <cell r="C5">
            <v>43097</v>
          </cell>
          <cell r="D5">
            <v>18.18</v>
          </cell>
          <cell r="E5">
            <v>17.75</v>
          </cell>
          <cell r="F5">
            <v>18.1</v>
          </cell>
          <cell r="G5">
            <v>0</v>
          </cell>
          <cell r="I5">
            <v>37081</v>
          </cell>
          <cell r="J5">
            <v>8526.2</v>
          </cell>
        </row>
        <row r="6">
          <cell r="A6">
            <v>37078</v>
          </cell>
          <cell r="B6">
            <v>18.13</v>
          </cell>
          <cell r="C6">
            <v>65312</v>
          </cell>
          <cell r="D6">
            <v>18.5</v>
          </cell>
          <cell r="E6">
            <v>18.07</v>
          </cell>
          <cell r="F6">
            <v>18.38</v>
          </cell>
          <cell r="G6">
            <v>0</v>
          </cell>
          <cell r="I6">
            <v>37078</v>
          </cell>
          <cell r="J6">
            <v>8501.9</v>
          </cell>
        </row>
        <row r="7">
          <cell r="A7">
            <v>37077</v>
          </cell>
          <cell r="B7">
            <v>18.4</v>
          </cell>
          <cell r="C7">
            <v>107992</v>
          </cell>
          <cell r="D7">
            <v>18.47</v>
          </cell>
          <cell r="E7">
            <v>17.61</v>
          </cell>
          <cell r="F7">
            <v>17.61</v>
          </cell>
          <cell r="G7">
            <v>0</v>
          </cell>
          <cell r="I7">
            <v>37077</v>
          </cell>
          <cell r="J7">
            <v>8787.6</v>
          </cell>
        </row>
        <row r="8">
          <cell r="A8">
            <v>37076</v>
          </cell>
          <cell r="B8">
            <v>18.31</v>
          </cell>
          <cell r="C8">
            <v>86435</v>
          </cell>
          <cell r="D8">
            <v>18.31</v>
          </cell>
          <cell r="E8">
            <v>17.9</v>
          </cell>
          <cell r="F8">
            <v>18.19</v>
          </cell>
          <cell r="G8">
            <v>0</v>
          </cell>
          <cell r="I8">
            <v>37076</v>
          </cell>
          <cell r="J8">
            <v>8885</v>
          </cell>
        </row>
        <row r="9">
          <cell r="A9">
            <v>37075</v>
          </cell>
          <cell r="B9">
            <v>18.2</v>
          </cell>
          <cell r="C9">
            <v>138062</v>
          </cell>
          <cell r="D9">
            <v>18.2</v>
          </cell>
          <cell r="E9">
            <v>17.8</v>
          </cell>
          <cell r="F9">
            <v>17.99</v>
          </cell>
          <cell r="G9">
            <v>0</v>
          </cell>
          <cell r="I9">
            <v>37075</v>
          </cell>
          <cell r="J9">
            <v>9015.9</v>
          </cell>
        </row>
        <row r="10">
          <cell r="A10">
            <v>37074</v>
          </cell>
          <cell r="B10">
            <v>17.91</v>
          </cell>
          <cell r="C10">
            <v>50827</v>
          </cell>
          <cell r="D10">
            <v>18.1</v>
          </cell>
          <cell r="E10">
            <v>17.9</v>
          </cell>
          <cell r="F10">
            <v>17.9</v>
          </cell>
          <cell r="G10">
            <v>0</v>
          </cell>
          <cell r="I10">
            <v>37074</v>
          </cell>
          <cell r="J10">
            <v>9073.3</v>
          </cell>
        </row>
        <row r="11">
          <cell r="A11">
            <v>37071</v>
          </cell>
          <cell r="B11">
            <v>17.9</v>
          </cell>
          <cell r="C11">
            <v>41089</v>
          </cell>
          <cell r="D11">
            <v>18.12</v>
          </cell>
          <cell r="E11">
            <v>17.8</v>
          </cell>
          <cell r="F11">
            <v>18.12</v>
          </cell>
          <cell r="G11">
            <v>0</v>
          </cell>
          <cell r="I11">
            <v>37071</v>
          </cell>
          <cell r="J11">
            <v>8878.4</v>
          </cell>
        </row>
        <row r="12">
          <cell r="A12">
            <v>37070</v>
          </cell>
          <cell r="B12">
            <v>18</v>
          </cell>
          <cell r="C12">
            <v>69332</v>
          </cell>
          <cell r="D12">
            <v>18.18</v>
          </cell>
          <cell r="E12">
            <v>17.95</v>
          </cell>
          <cell r="F12">
            <v>18.08</v>
          </cell>
          <cell r="G12">
            <v>0</v>
          </cell>
          <cell r="I12">
            <v>37070</v>
          </cell>
          <cell r="J12">
            <v>8866.5</v>
          </cell>
        </row>
        <row r="13">
          <cell r="A13">
            <v>37069</v>
          </cell>
          <cell r="B13">
            <v>18.01</v>
          </cell>
          <cell r="C13">
            <v>174547</v>
          </cell>
          <cell r="D13">
            <v>18.48</v>
          </cell>
          <cell r="E13">
            <v>18</v>
          </cell>
          <cell r="F13">
            <v>18.48</v>
          </cell>
          <cell r="G13">
            <v>0</v>
          </cell>
          <cell r="I13">
            <v>37069</v>
          </cell>
          <cell r="J13">
            <v>8787.6</v>
          </cell>
        </row>
        <row r="14">
          <cell r="A14">
            <v>37068</v>
          </cell>
          <cell r="B14">
            <v>18.4</v>
          </cell>
          <cell r="C14">
            <v>79779</v>
          </cell>
          <cell r="D14">
            <v>18.59</v>
          </cell>
          <cell r="E14">
            <v>18.34</v>
          </cell>
          <cell r="F14">
            <v>18.5</v>
          </cell>
          <cell r="G14">
            <v>0</v>
          </cell>
          <cell r="I14">
            <v>37068</v>
          </cell>
          <cell r="J14">
            <v>8792.7</v>
          </cell>
        </row>
        <row r="15">
          <cell r="A15">
            <v>37067</v>
          </cell>
          <cell r="B15">
            <v>18.54</v>
          </cell>
          <cell r="C15">
            <v>41976</v>
          </cell>
          <cell r="D15">
            <v>18.7</v>
          </cell>
          <cell r="E15">
            <v>18.51</v>
          </cell>
          <cell r="F15">
            <v>18.69</v>
          </cell>
          <cell r="G15">
            <v>0</v>
          </cell>
          <cell r="I15">
            <v>37067</v>
          </cell>
          <cell r="J15">
            <v>8964.3</v>
          </cell>
        </row>
        <row r="16">
          <cell r="A16">
            <v>37064</v>
          </cell>
          <cell r="B16">
            <v>18.7</v>
          </cell>
          <cell r="C16">
            <v>51565</v>
          </cell>
          <cell r="D16">
            <v>18.7</v>
          </cell>
          <cell r="E16">
            <v>18.53</v>
          </cell>
          <cell r="F16">
            <v>18.7</v>
          </cell>
          <cell r="G16">
            <v>0</v>
          </cell>
          <cell r="I16">
            <v>37064</v>
          </cell>
          <cell r="J16">
            <v>8925.2</v>
          </cell>
        </row>
        <row r="17">
          <cell r="A17">
            <v>37063</v>
          </cell>
          <cell r="B17">
            <v>18.66</v>
          </cell>
          <cell r="C17">
            <v>30098</v>
          </cell>
          <cell r="D17">
            <v>18.7</v>
          </cell>
          <cell r="E17">
            <v>18.61</v>
          </cell>
          <cell r="F17">
            <v>18.7</v>
          </cell>
          <cell r="G17">
            <v>0</v>
          </cell>
          <cell r="I17">
            <v>37063</v>
          </cell>
          <cell r="J17">
            <v>8920.9</v>
          </cell>
        </row>
        <row r="18">
          <cell r="A18">
            <v>37062</v>
          </cell>
          <cell r="B18">
            <v>18.65</v>
          </cell>
          <cell r="C18">
            <v>89030</v>
          </cell>
          <cell r="D18">
            <v>18.88</v>
          </cell>
          <cell r="E18">
            <v>18.62</v>
          </cell>
          <cell r="F18">
            <v>18.77</v>
          </cell>
          <cell r="G18">
            <v>0</v>
          </cell>
          <cell r="I18">
            <v>37062</v>
          </cell>
          <cell r="J18">
            <v>9021.5</v>
          </cell>
        </row>
        <row r="19">
          <cell r="A19">
            <v>37061</v>
          </cell>
          <cell r="B19">
            <v>18.74</v>
          </cell>
          <cell r="C19">
            <v>69562</v>
          </cell>
          <cell r="D19">
            <v>18.9</v>
          </cell>
          <cell r="E19">
            <v>18.63</v>
          </cell>
          <cell r="F19">
            <v>18.9</v>
          </cell>
          <cell r="G19">
            <v>0</v>
          </cell>
          <cell r="I19">
            <v>37061</v>
          </cell>
          <cell r="J19">
            <v>9047.9</v>
          </cell>
        </row>
        <row r="20">
          <cell r="A20">
            <v>37060</v>
          </cell>
          <cell r="B20">
            <v>18.9</v>
          </cell>
          <cell r="C20">
            <v>84979</v>
          </cell>
          <cell r="D20">
            <v>19</v>
          </cell>
          <cell r="E20">
            <v>18.62</v>
          </cell>
          <cell r="F20">
            <v>19</v>
          </cell>
          <cell r="G20">
            <v>0</v>
          </cell>
          <cell r="I20">
            <v>37060</v>
          </cell>
          <cell r="J20">
            <v>9018.7</v>
          </cell>
        </row>
        <row r="21">
          <cell r="A21">
            <v>37057</v>
          </cell>
          <cell r="B21">
            <v>18.87</v>
          </cell>
          <cell r="C21">
            <v>29314</v>
          </cell>
          <cell r="D21">
            <v>18.98</v>
          </cell>
          <cell r="E21">
            <v>18.8</v>
          </cell>
          <cell r="F21">
            <v>18.85</v>
          </cell>
          <cell r="G21">
            <v>0</v>
          </cell>
          <cell r="I21">
            <v>37057</v>
          </cell>
          <cell r="J21">
            <v>9363.3</v>
          </cell>
        </row>
        <row r="22">
          <cell r="A22">
            <v>37056</v>
          </cell>
          <cell r="B22">
            <v>19</v>
          </cell>
          <cell r="C22">
            <v>55427</v>
          </cell>
          <cell r="D22">
            <v>19</v>
          </cell>
          <cell r="E22">
            <v>18.75</v>
          </cell>
          <cell r="F22">
            <v>18.76</v>
          </cell>
          <cell r="G22">
            <v>0</v>
          </cell>
          <cell r="I22">
            <v>37056</v>
          </cell>
          <cell r="J22">
            <v>9476.6</v>
          </cell>
        </row>
        <row r="23">
          <cell r="A23">
            <v>37055</v>
          </cell>
          <cell r="B23">
            <v>18.7</v>
          </cell>
          <cell r="C23">
            <v>147670</v>
          </cell>
          <cell r="D23">
            <v>19.08</v>
          </cell>
          <cell r="E23">
            <v>18.66</v>
          </cell>
          <cell r="F23">
            <v>19.08</v>
          </cell>
          <cell r="G23">
            <v>0</v>
          </cell>
          <cell r="I23">
            <v>37055</v>
          </cell>
          <cell r="J23">
            <v>9522.5</v>
          </cell>
        </row>
        <row r="24">
          <cell r="A24">
            <v>37054</v>
          </cell>
          <cell r="B24">
            <v>19.15</v>
          </cell>
          <cell r="C24">
            <v>118034</v>
          </cell>
          <cell r="D24">
            <v>19.5</v>
          </cell>
          <cell r="E24">
            <v>19.07</v>
          </cell>
          <cell r="F24">
            <v>19.22</v>
          </cell>
          <cell r="G24">
            <v>0</v>
          </cell>
          <cell r="I24">
            <v>37054</v>
          </cell>
          <cell r="J24">
            <v>9444</v>
          </cell>
        </row>
        <row r="25">
          <cell r="A25">
            <v>37053</v>
          </cell>
          <cell r="B25">
            <v>19.3</v>
          </cell>
          <cell r="C25">
            <v>268546</v>
          </cell>
          <cell r="D25">
            <v>19.3</v>
          </cell>
          <cell r="E25">
            <v>19</v>
          </cell>
          <cell r="F25">
            <v>19.15</v>
          </cell>
          <cell r="G25">
            <v>0</v>
          </cell>
          <cell r="I25">
            <v>37053</v>
          </cell>
          <cell r="J25">
            <v>9606.8</v>
          </cell>
        </row>
        <row r="26">
          <cell r="A26">
            <v>37050</v>
          </cell>
          <cell r="B26">
            <v>19.15</v>
          </cell>
          <cell r="C26">
            <v>81773</v>
          </cell>
          <cell r="D26">
            <v>19.2</v>
          </cell>
          <cell r="E26">
            <v>19</v>
          </cell>
          <cell r="F26">
            <v>19.15</v>
          </cell>
          <cell r="G26">
            <v>0</v>
          </cell>
          <cell r="I26">
            <v>37050</v>
          </cell>
          <cell r="J26">
            <v>9607.3</v>
          </cell>
        </row>
        <row r="27">
          <cell r="A27">
            <v>37049</v>
          </cell>
          <cell r="B27">
            <v>19.2</v>
          </cell>
          <cell r="C27">
            <v>106300</v>
          </cell>
          <cell r="D27">
            <v>19.2</v>
          </cell>
          <cell r="E27">
            <v>19.01</v>
          </cell>
          <cell r="F27">
            <v>19.16</v>
          </cell>
          <cell r="G27">
            <v>0</v>
          </cell>
          <cell r="I27">
            <v>37049</v>
          </cell>
          <cell r="J27">
            <v>9516.8</v>
          </cell>
        </row>
        <row r="28">
          <cell r="A28">
            <v>37048</v>
          </cell>
          <cell r="B28">
            <v>19.07</v>
          </cell>
          <cell r="C28">
            <v>110983</v>
          </cell>
          <cell r="D28">
            <v>19.17</v>
          </cell>
          <cell r="E28">
            <v>19</v>
          </cell>
          <cell r="F28">
            <v>19.1</v>
          </cell>
          <cell r="G28">
            <v>0</v>
          </cell>
          <cell r="I28">
            <v>37048</v>
          </cell>
          <cell r="J28">
            <v>9530.7</v>
          </cell>
        </row>
        <row r="29">
          <cell r="A29">
            <v>37047</v>
          </cell>
          <cell r="B29">
            <v>19.09</v>
          </cell>
          <cell r="C29">
            <v>191606</v>
          </cell>
          <cell r="D29">
            <v>19.2</v>
          </cell>
          <cell r="E29">
            <v>18.7</v>
          </cell>
          <cell r="F29">
            <v>18.7</v>
          </cell>
          <cell r="G29">
            <v>0</v>
          </cell>
          <cell r="I29">
            <v>37047</v>
          </cell>
          <cell r="J29">
            <v>9601.8</v>
          </cell>
        </row>
        <row r="30">
          <cell r="A30">
            <v>37046</v>
          </cell>
          <cell r="B30">
            <v>18.66</v>
          </cell>
          <cell r="C30">
            <v>72625</v>
          </cell>
          <cell r="D30">
            <v>18.74</v>
          </cell>
          <cell r="E30">
            <v>18.6</v>
          </cell>
          <cell r="F30">
            <v>18.62</v>
          </cell>
          <cell r="G30">
            <v>0</v>
          </cell>
          <cell r="I30">
            <v>37046</v>
          </cell>
          <cell r="J30">
            <v>9561.5</v>
          </cell>
        </row>
        <row r="31">
          <cell r="A31">
            <v>37043</v>
          </cell>
          <cell r="B31">
            <v>18.5</v>
          </cell>
          <cell r="C31">
            <v>367388</v>
          </cell>
          <cell r="D31">
            <v>18.9</v>
          </cell>
          <cell r="E31">
            <v>18.4</v>
          </cell>
          <cell r="F31">
            <v>18.42</v>
          </cell>
          <cell r="G31">
            <v>0</v>
          </cell>
          <cell r="I31">
            <v>37043</v>
          </cell>
          <cell r="J31">
            <v>9399.4</v>
          </cell>
        </row>
        <row r="32">
          <cell r="A32">
            <v>37042</v>
          </cell>
          <cell r="B32">
            <v>19.2771</v>
          </cell>
          <cell r="C32">
            <v>287359</v>
          </cell>
          <cell r="D32">
            <v>19.3371</v>
          </cell>
          <cell r="E32">
            <v>19.1229</v>
          </cell>
          <cell r="F32">
            <v>19.1229</v>
          </cell>
          <cell r="G32">
            <v>0</v>
          </cell>
          <cell r="I32">
            <v>37042</v>
          </cell>
          <cell r="J32">
            <v>9500.7</v>
          </cell>
        </row>
        <row r="33">
          <cell r="A33">
            <v>37041</v>
          </cell>
          <cell r="B33">
            <v>19.3971</v>
          </cell>
          <cell r="C33">
            <v>238664</v>
          </cell>
          <cell r="D33">
            <v>19.5</v>
          </cell>
          <cell r="E33">
            <v>19.1143</v>
          </cell>
          <cell r="F33">
            <v>19.5</v>
          </cell>
          <cell r="I33">
            <v>37041</v>
          </cell>
          <cell r="J33">
            <v>9439.9</v>
          </cell>
        </row>
        <row r="34">
          <cell r="A34">
            <v>37040</v>
          </cell>
          <cell r="B34">
            <v>19.4057</v>
          </cell>
          <cell r="C34">
            <v>181881</v>
          </cell>
          <cell r="D34">
            <v>19.5429</v>
          </cell>
          <cell r="E34">
            <v>19.3286</v>
          </cell>
          <cell r="F34">
            <v>19.5429</v>
          </cell>
          <cell r="I34">
            <v>37040</v>
          </cell>
          <cell r="J34">
            <v>9487.2</v>
          </cell>
        </row>
        <row r="35">
          <cell r="A35">
            <v>37039</v>
          </cell>
          <cell r="B35">
            <v>19.5086</v>
          </cell>
          <cell r="C35">
            <v>327312</v>
          </cell>
          <cell r="D35">
            <v>19.5343</v>
          </cell>
          <cell r="E35">
            <v>19.0714</v>
          </cell>
          <cell r="F35">
            <v>19.1743</v>
          </cell>
          <cell r="I35">
            <v>37039</v>
          </cell>
          <cell r="J35">
            <v>9545.6</v>
          </cell>
        </row>
        <row r="36">
          <cell r="A36">
            <v>37036</v>
          </cell>
          <cell r="B36">
            <v>18.8914</v>
          </cell>
          <cell r="C36">
            <v>344436</v>
          </cell>
          <cell r="D36">
            <v>19.1743</v>
          </cell>
          <cell r="E36">
            <v>18.84</v>
          </cell>
          <cell r="F36">
            <v>18.84</v>
          </cell>
          <cell r="I36">
            <v>37036</v>
          </cell>
          <cell r="J36">
            <v>9468.4</v>
          </cell>
        </row>
        <row r="37">
          <cell r="A37">
            <v>37035</v>
          </cell>
          <cell r="B37">
            <v>18.8571</v>
          </cell>
          <cell r="C37">
            <v>126863</v>
          </cell>
          <cell r="D37">
            <v>18.8571</v>
          </cell>
          <cell r="E37">
            <v>18.7886</v>
          </cell>
          <cell r="F37">
            <v>18.8143</v>
          </cell>
          <cell r="I37">
            <v>37035</v>
          </cell>
          <cell r="J37">
            <v>9616.2</v>
          </cell>
        </row>
        <row r="38">
          <cell r="A38">
            <v>37034</v>
          </cell>
          <cell r="B38">
            <v>18.8143</v>
          </cell>
          <cell r="C38">
            <v>60201</v>
          </cell>
          <cell r="D38">
            <v>18.84</v>
          </cell>
          <cell r="E38">
            <v>18.66</v>
          </cell>
          <cell r="F38">
            <v>18.8143</v>
          </cell>
          <cell r="I38">
            <v>37034</v>
          </cell>
          <cell r="J38">
            <v>9632.6</v>
          </cell>
        </row>
        <row r="39">
          <cell r="A39">
            <v>37033</v>
          </cell>
          <cell r="B39">
            <v>18.8143</v>
          </cell>
          <cell r="C39">
            <v>54993</v>
          </cell>
          <cell r="D39">
            <v>18.8229</v>
          </cell>
          <cell r="E39">
            <v>18.6429</v>
          </cell>
          <cell r="F39">
            <v>18.6429</v>
          </cell>
          <cell r="I39">
            <v>37033</v>
          </cell>
          <cell r="J39">
            <v>9626.9</v>
          </cell>
        </row>
        <row r="40">
          <cell r="A40">
            <v>37032</v>
          </cell>
          <cell r="B40">
            <v>18.6943</v>
          </cell>
          <cell r="C40">
            <v>36415</v>
          </cell>
          <cell r="D40">
            <v>18.6943</v>
          </cell>
          <cell r="E40">
            <v>18.6</v>
          </cell>
          <cell r="F40">
            <v>18.6171</v>
          </cell>
          <cell r="I40">
            <v>37032</v>
          </cell>
          <cell r="J40">
            <v>9678.2</v>
          </cell>
        </row>
        <row r="41">
          <cell r="A41">
            <v>37029</v>
          </cell>
          <cell r="B41">
            <v>18.6</v>
          </cell>
          <cell r="C41">
            <v>65498</v>
          </cell>
          <cell r="D41">
            <v>18.6771</v>
          </cell>
          <cell r="E41">
            <v>18.5657</v>
          </cell>
          <cell r="F41">
            <v>18.6429</v>
          </cell>
          <cell r="I41">
            <v>37029</v>
          </cell>
          <cell r="J41">
            <v>9728.4</v>
          </cell>
        </row>
        <row r="42">
          <cell r="A42">
            <v>37028</v>
          </cell>
          <cell r="B42">
            <v>18.6514</v>
          </cell>
          <cell r="C42">
            <v>43401</v>
          </cell>
          <cell r="D42">
            <v>18.7543</v>
          </cell>
          <cell r="E42">
            <v>18.6429</v>
          </cell>
          <cell r="F42">
            <v>18.7457</v>
          </cell>
          <cell r="I42">
            <v>37028</v>
          </cell>
          <cell r="J42">
            <v>9661.5</v>
          </cell>
        </row>
        <row r="43">
          <cell r="A43">
            <v>37027</v>
          </cell>
          <cell r="B43">
            <v>18.6771</v>
          </cell>
          <cell r="C43">
            <v>53769</v>
          </cell>
          <cell r="D43">
            <v>18.8486</v>
          </cell>
          <cell r="E43">
            <v>18.6771</v>
          </cell>
          <cell r="F43">
            <v>18.7714</v>
          </cell>
          <cell r="I43">
            <v>37027</v>
          </cell>
          <cell r="J43">
            <v>9588.1</v>
          </cell>
        </row>
        <row r="44">
          <cell r="A44">
            <v>37026</v>
          </cell>
          <cell r="B44">
            <v>18.7714</v>
          </cell>
          <cell r="C44">
            <v>45598</v>
          </cell>
          <cell r="D44">
            <v>18.8229</v>
          </cell>
          <cell r="E44">
            <v>18.6857</v>
          </cell>
          <cell r="F44">
            <v>18.7886</v>
          </cell>
          <cell r="I44">
            <v>37026</v>
          </cell>
          <cell r="J44">
            <v>9667.6</v>
          </cell>
        </row>
        <row r="45">
          <cell r="A45">
            <v>37025</v>
          </cell>
          <cell r="B45">
            <v>18.7886</v>
          </cell>
          <cell r="C45">
            <v>48201</v>
          </cell>
          <cell r="D45">
            <v>18.8314</v>
          </cell>
          <cell r="E45">
            <v>18.6857</v>
          </cell>
          <cell r="F45">
            <v>18.8057</v>
          </cell>
          <cell r="I45">
            <v>37025</v>
          </cell>
          <cell r="J45">
            <v>9602.2</v>
          </cell>
        </row>
        <row r="46">
          <cell r="A46">
            <v>37022</v>
          </cell>
          <cell r="B46">
            <v>18.7971</v>
          </cell>
          <cell r="C46">
            <v>66578</v>
          </cell>
          <cell r="D46">
            <v>18.9</v>
          </cell>
          <cell r="E46">
            <v>18.7886</v>
          </cell>
          <cell r="F46">
            <v>18.9</v>
          </cell>
          <cell r="I46">
            <v>37022</v>
          </cell>
          <cell r="J46">
            <v>9684.5</v>
          </cell>
        </row>
        <row r="47">
          <cell r="A47">
            <v>37021</v>
          </cell>
          <cell r="B47">
            <v>18.9</v>
          </cell>
          <cell r="C47">
            <v>154715</v>
          </cell>
          <cell r="D47">
            <v>18.9</v>
          </cell>
          <cell r="E47">
            <v>18.7714</v>
          </cell>
          <cell r="F47">
            <v>18.9</v>
          </cell>
          <cell r="I47">
            <v>37021</v>
          </cell>
          <cell r="J47">
            <v>9781.5</v>
          </cell>
        </row>
        <row r="48">
          <cell r="A48">
            <v>37020</v>
          </cell>
          <cell r="B48">
            <v>18.8571</v>
          </cell>
          <cell r="C48">
            <v>77156</v>
          </cell>
          <cell r="D48">
            <v>18.9429</v>
          </cell>
          <cell r="E48">
            <v>18.8571</v>
          </cell>
          <cell r="F48">
            <v>18.9429</v>
          </cell>
          <cell r="I48">
            <v>37020</v>
          </cell>
          <cell r="J48">
            <v>9654.3</v>
          </cell>
        </row>
        <row r="49">
          <cell r="A49">
            <v>37019</v>
          </cell>
          <cell r="B49">
            <v>18.9086</v>
          </cell>
          <cell r="C49">
            <v>48849</v>
          </cell>
          <cell r="D49">
            <v>19.0114</v>
          </cell>
          <cell r="E49">
            <v>18.8743</v>
          </cell>
          <cell r="F49">
            <v>19.0114</v>
          </cell>
          <cell r="I49">
            <v>37019</v>
          </cell>
          <cell r="J49">
            <v>9658</v>
          </cell>
        </row>
        <row r="50">
          <cell r="A50">
            <v>37018</v>
          </cell>
          <cell r="B50">
            <v>18.8829</v>
          </cell>
          <cell r="C50">
            <v>78986</v>
          </cell>
          <cell r="D50">
            <v>19.0286</v>
          </cell>
          <cell r="E50">
            <v>18.8743</v>
          </cell>
          <cell r="F50">
            <v>18.9429</v>
          </cell>
          <cell r="I50">
            <v>37018</v>
          </cell>
          <cell r="J50">
            <v>9589.2</v>
          </cell>
        </row>
        <row r="51">
          <cell r="A51">
            <v>37015</v>
          </cell>
          <cell r="B51">
            <v>18.96</v>
          </cell>
          <cell r="C51">
            <v>76585</v>
          </cell>
          <cell r="D51">
            <v>18.9686</v>
          </cell>
          <cell r="E51">
            <v>18.7714</v>
          </cell>
          <cell r="F51">
            <v>18.7714</v>
          </cell>
          <cell r="I51">
            <v>37015</v>
          </cell>
          <cell r="J51">
            <v>9542.7</v>
          </cell>
        </row>
        <row r="52">
          <cell r="A52">
            <v>37014</v>
          </cell>
          <cell r="B52">
            <v>18.8571</v>
          </cell>
          <cell r="C52">
            <v>136318</v>
          </cell>
          <cell r="D52">
            <v>19.0114</v>
          </cell>
          <cell r="E52">
            <v>18.6943</v>
          </cell>
          <cell r="F52">
            <v>18.8143</v>
          </cell>
          <cell r="I52">
            <v>37014</v>
          </cell>
          <cell r="J52">
            <v>9497.2</v>
          </cell>
        </row>
        <row r="53">
          <cell r="A53">
            <v>37013</v>
          </cell>
          <cell r="B53">
            <v>19.0114</v>
          </cell>
          <cell r="C53">
            <v>107375</v>
          </cell>
          <cell r="D53">
            <v>19.0886</v>
          </cell>
          <cell r="E53">
            <v>18.6514</v>
          </cell>
          <cell r="F53">
            <v>18.6857</v>
          </cell>
          <cell r="I53">
            <v>37013</v>
          </cell>
          <cell r="J53">
            <v>9633.5</v>
          </cell>
        </row>
        <row r="54">
          <cell r="A54">
            <v>37011</v>
          </cell>
          <cell r="B54">
            <v>18.8571</v>
          </cell>
          <cell r="C54">
            <v>214349</v>
          </cell>
          <cell r="D54">
            <v>19.1143</v>
          </cell>
          <cell r="E54">
            <v>18.5571</v>
          </cell>
          <cell r="F54">
            <v>18.7714</v>
          </cell>
          <cell r="I54">
            <v>37011</v>
          </cell>
          <cell r="J54">
            <v>9761</v>
          </cell>
        </row>
        <row r="55">
          <cell r="A55">
            <v>37008</v>
          </cell>
          <cell r="B55">
            <v>18.7714</v>
          </cell>
          <cell r="C55">
            <v>143212</v>
          </cell>
          <cell r="D55">
            <v>18.7714</v>
          </cell>
          <cell r="E55">
            <v>18.4457</v>
          </cell>
          <cell r="F55">
            <v>18.48</v>
          </cell>
          <cell r="I55">
            <v>37008</v>
          </cell>
          <cell r="J55">
            <v>9634.6</v>
          </cell>
        </row>
        <row r="56">
          <cell r="A56">
            <v>37007</v>
          </cell>
          <cell r="B56">
            <v>18.72</v>
          </cell>
          <cell r="C56">
            <v>266569</v>
          </cell>
          <cell r="D56">
            <v>18.7543</v>
          </cell>
          <cell r="E56">
            <v>18.2743</v>
          </cell>
          <cell r="F56">
            <v>18.3</v>
          </cell>
          <cell r="I56">
            <v>37007</v>
          </cell>
          <cell r="J56">
            <v>9523.9</v>
          </cell>
        </row>
        <row r="57">
          <cell r="A57">
            <v>37006</v>
          </cell>
          <cell r="B57">
            <v>18.2657</v>
          </cell>
          <cell r="C57">
            <v>203978</v>
          </cell>
          <cell r="D57">
            <v>18.42</v>
          </cell>
          <cell r="E57">
            <v>18.2571</v>
          </cell>
          <cell r="F57">
            <v>18.2829</v>
          </cell>
          <cell r="I57">
            <v>37006</v>
          </cell>
          <cell r="J57">
            <v>9350.4</v>
          </cell>
        </row>
        <row r="58">
          <cell r="A58">
            <v>37005</v>
          </cell>
          <cell r="B58">
            <v>18.4457</v>
          </cell>
          <cell r="C58">
            <v>446789</v>
          </cell>
          <cell r="D58">
            <v>18.6514</v>
          </cell>
          <cell r="E58">
            <v>18.4286</v>
          </cell>
          <cell r="F58">
            <v>18.4286</v>
          </cell>
          <cell r="I58">
            <v>37005</v>
          </cell>
          <cell r="J58">
            <v>9418.9</v>
          </cell>
        </row>
        <row r="59">
          <cell r="A59">
            <v>37004</v>
          </cell>
          <cell r="B59">
            <v>18.5314</v>
          </cell>
          <cell r="C59">
            <v>781031</v>
          </cell>
          <cell r="D59">
            <v>19.1143</v>
          </cell>
          <cell r="E59">
            <v>18.5314</v>
          </cell>
          <cell r="F59">
            <v>19.1143</v>
          </cell>
          <cell r="I59">
            <v>37004</v>
          </cell>
          <cell r="J59">
            <v>9269.4</v>
          </cell>
        </row>
        <row r="60">
          <cell r="A60">
            <v>37001</v>
          </cell>
          <cell r="B60">
            <v>19.3714</v>
          </cell>
          <cell r="C60">
            <v>847540</v>
          </cell>
          <cell r="D60">
            <v>20.1257</v>
          </cell>
          <cell r="E60">
            <v>19.2857</v>
          </cell>
          <cell r="F60">
            <v>20.1257</v>
          </cell>
          <cell r="I60">
            <v>37001</v>
          </cell>
          <cell r="J60">
            <v>9547.5</v>
          </cell>
        </row>
        <row r="61">
          <cell r="A61">
            <v>37000</v>
          </cell>
          <cell r="B61">
            <v>20.1857</v>
          </cell>
          <cell r="C61">
            <v>720840</v>
          </cell>
          <cell r="D61">
            <v>20.8286</v>
          </cell>
          <cell r="E61">
            <v>20.1857</v>
          </cell>
          <cell r="F61">
            <v>20.6571</v>
          </cell>
          <cell r="I61">
            <v>37000</v>
          </cell>
          <cell r="J61">
            <v>9798</v>
          </cell>
        </row>
        <row r="62">
          <cell r="A62">
            <v>36999</v>
          </cell>
          <cell r="B62">
            <v>20.64</v>
          </cell>
          <cell r="C62">
            <v>3355490</v>
          </cell>
          <cell r="D62">
            <v>20.7429</v>
          </cell>
          <cell r="E62">
            <v>19.5429</v>
          </cell>
          <cell r="F62">
            <v>19.6114</v>
          </cell>
          <cell r="I62">
            <v>36999</v>
          </cell>
          <cell r="J62">
            <v>9797.8</v>
          </cell>
        </row>
        <row r="63">
          <cell r="A63" t="e">
            <v>#N/A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I63">
            <v>36998</v>
          </cell>
          <cell r="J63">
            <v>9526.5</v>
          </cell>
        </row>
        <row r="64">
          <cell r="A64" t="e">
            <v>#N/A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I64">
            <v>36993</v>
          </cell>
          <cell r="J64">
            <v>9648.8</v>
          </cell>
        </row>
        <row r="65">
          <cell r="A65" t="e">
            <v>#N/A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I65">
            <v>36992</v>
          </cell>
          <cell r="J65">
            <v>9613.9</v>
          </cell>
        </row>
        <row r="66">
          <cell r="A66" t="e">
            <v>#N/A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I66">
            <v>36991</v>
          </cell>
          <cell r="J66">
            <v>9601.8</v>
          </cell>
        </row>
        <row r="67">
          <cell r="A67" t="e">
            <v>#N/A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I67">
            <v>36990</v>
          </cell>
          <cell r="J67">
            <v>9453.5</v>
          </cell>
        </row>
        <row r="68">
          <cell r="A68" t="e">
            <v>#N/A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I68">
            <v>36987</v>
          </cell>
          <cell r="J68">
            <v>9328.4</v>
          </cell>
        </row>
        <row r="69">
          <cell r="A69" t="e">
            <v>#N/A</v>
          </cell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I69">
            <v>36986</v>
          </cell>
          <cell r="J69">
            <v>9340.2</v>
          </cell>
        </row>
        <row r="70">
          <cell r="A70" t="e">
            <v>#N/A</v>
          </cell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I70">
            <v>36985</v>
          </cell>
          <cell r="J70">
            <v>9172.4</v>
          </cell>
        </row>
        <row r="71">
          <cell r="A71" t="e">
            <v>#N/A</v>
          </cell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I71">
            <v>36984</v>
          </cell>
          <cell r="J71">
            <v>9011.8</v>
          </cell>
        </row>
        <row r="72">
          <cell r="A72" t="e">
            <v>#N/A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I72">
            <v>36983</v>
          </cell>
          <cell r="J72">
            <v>9324.3</v>
          </cell>
        </row>
        <row r="73">
          <cell r="A73" t="e">
            <v>#N/A</v>
          </cell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I73">
            <v>36980</v>
          </cell>
          <cell r="J73">
            <v>9308.3</v>
          </cell>
        </row>
        <row r="74">
          <cell r="A74" t="e">
            <v>#N/A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I74">
            <v>36979</v>
          </cell>
          <cell r="J74">
            <v>9222.8</v>
          </cell>
        </row>
        <row r="75">
          <cell r="A75" t="e">
            <v>#N/A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I75">
            <v>36978</v>
          </cell>
          <cell r="J75">
            <v>9163.4</v>
          </cell>
        </row>
        <row r="76">
          <cell r="A76" t="e">
            <v>#N/A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I76">
            <v>36977</v>
          </cell>
          <cell r="J76">
            <v>9263.3</v>
          </cell>
        </row>
        <row r="77">
          <cell r="A77" t="e">
            <v>#N/A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I77">
            <v>36976</v>
          </cell>
          <cell r="J77">
            <v>9063.4</v>
          </cell>
        </row>
        <row r="78">
          <cell r="A78" t="e">
            <v>#N/A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I78">
            <v>36973</v>
          </cell>
          <cell r="J78">
            <v>8810.5</v>
          </cell>
        </row>
        <row r="79">
          <cell r="A79" t="e">
            <v>#N/A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I79">
            <v>36972</v>
          </cell>
          <cell r="J79">
            <v>8531.8</v>
          </cell>
        </row>
        <row r="80">
          <cell r="A80" t="e">
            <v>#N/A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I80">
            <v>36971</v>
          </cell>
          <cell r="J80">
            <v>8899.8</v>
          </cell>
        </row>
        <row r="81">
          <cell r="A81" t="e">
            <v>#N/A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I81">
            <v>36970</v>
          </cell>
          <cell r="J81">
            <v>9216.7</v>
          </cell>
        </row>
        <row r="82">
          <cell r="A82" t="e">
            <v>#N/A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I82">
            <v>36969</v>
          </cell>
          <cell r="J82">
            <v>9251.3</v>
          </cell>
        </row>
        <row r="83">
          <cell r="A83" t="e">
            <v>#N/A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I83">
            <v>36966</v>
          </cell>
          <cell r="J83">
            <v>9290</v>
          </cell>
        </row>
        <row r="84">
          <cell r="A84" t="e">
            <v>#N/A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I84">
            <v>36965</v>
          </cell>
          <cell r="J84">
            <v>9476.3</v>
          </cell>
        </row>
        <row r="85">
          <cell r="A85" t="e">
            <v>#N/A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I85">
            <v>36964</v>
          </cell>
          <cell r="J85">
            <v>9393</v>
          </cell>
        </row>
        <row r="86">
          <cell r="A86" t="e">
            <v>#N/A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I86">
            <v>36963</v>
          </cell>
          <cell r="J86">
            <v>9510.9</v>
          </cell>
        </row>
        <row r="87">
          <cell r="A87" t="e">
            <v>#N/A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I87">
            <v>36962</v>
          </cell>
          <cell r="J87">
            <v>9494.8</v>
          </cell>
        </row>
        <row r="88">
          <cell r="A88" t="e">
            <v>#N/A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I88">
            <v>36959</v>
          </cell>
          <cell r="J88">
            <v>9726.6</v>
          </cell>
        </row>
        <row r="89">
          <cell r="A89" t="e">
            <v>#N/A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I89">
            <v>36958</v>
          </cell>
          <cell r="J89">
            <v>9798.2</v>
          </cell>
        </row>
        <row r="90">
          <cell r="A90" t="e">
            <v>#N/A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I90">
            <v>36957</v>
          </cell>
          <cell r="J90">
            <v>9923.3</v>
          </cell>
        </row>
        <row r="91">
          <cell r="A91" t="e">
            <v>#N/A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I91">
            <v>36956</v>
          </cell>
          <cell r="J91">
            <v>9892.1</v>
          </cell>
        </row>
        <row r="92">
          <cell r="A92" t="e">
            <v>#N/A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I92">
            <v>36955</v>
          </cell>
          <cell r="J92">
            <v>9688.1</v>
          </cell>
        </row>
        <row r="93">
          <cell r="A93" t="e">
            <v>#N/A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I93">
            <v>36952</v>
          </cell>
          <cell r="J93">
            <v>9570.9</v>
          </cell>
        </row>
        <row r="94">
          <cell r="A94" t="e">
            <v>#N/A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I94">
            <v>36951</v>
          </cell>
          <cell r="J94">
            <v>9486.1</v>
          </cell>
        </row>
        <row r="95">
          <cell r="A95" t="e">
            <v>#N/A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I95">
            <v>36950</v>
          </cell>
          <cell r="J95">
            <v>9551.4</v>
          </cell>
        </row>
        <row r="96">
          <cell r="A96" t="e">
            <v>#N/A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I96">
            <v>36949</v>
          </cell>
          <cell r="J96">
            <v>9554.1</v>
          </cell>
        </row>
        <row r="97">
          <cell r="A97" t="e">
            <v>#N/A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I97">
            <v>36948</v>
          </cell>
          <cell r="J97">
            <v>9476.4</v>
          </cell>
        </row>
        <row r="98">
          <cell r="A98" t="e">
            <v>#N/A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I98">
            <v>36945</v>
          </cell>
          <cell r="J98">
            <v>9344.8</v>
          </cell>
        </row>
        <row r="99">
          <cell r="A99" t="e">
            <v>#N/A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I99">
            <v>36944</v>
          </cell>
          <cell r="J99">
            <v>9418.8</v>
          </cell>
        </row>
        <row r="100">
          <cell r="A100" t="e">
            <v>#N/A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I100">
            <v>36943</v>
          </cell>
          <cell r="J100">
            <v>9592.1</v>
          </cell>
        </row>
        <row r="101">
          <cell r="A101" t="e">
            <v>#N/A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I101">
            <v>36942</v>
          </cell>
          <cell r="J101">
            <v>9680.5</v>
          </cell>
        </row>
        <row r="102">
          <cell r="A102" t="e">
            <v>#N/A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I102">
            <v>36941</v>
          </cell>
          <cell r="J102">
            <v>9861.3</v>
          </cell>
        </row>
        <row r="103">
          <cell r="A103" t="e">
            <v>#N/A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I103">
            <v>36938</v>
          </cell>
          <cell r="J103">
            <v>9789.5</v>
          </cell>
        </row>
      </sheetData>
      <sheetData sheetId="2">
        <row r="45">
          <cell r="A45">
            <v>37013</v>
          </cell>
          <cell r="B45">
            <v>607610.7</v>
          </cell>
        </row>
        <row r="46">
          <cell r="A46">
            <v>37014</v>
          </cell>
          <cell r="B46">
            <v>331543</v>
          </cell>
        </row>
        <row r="47">
          <cell r="A47">
            <v>37015</v>
          </cell>
          <cell r="B47">
            <v>276321.1</v>
          </cell>
        </row>
        <row r="48">
          <cell r="A48">
            <v>37018</v>
          </cell>
          <cell r="B48">
            <v>204352</v>
          </cell>
        </row>
        <row r="49">
          <cell r="A49">
            <v>37019</v>
          </cell>
          <cell r="B49">
            <v>141593.6</v>
          </cell>
        </row>
        <row r="50">
          <cell r="A50">
            <v>37020</v>
          </cell>
          <cell r="B50">
            <v>109910.8</v>
          </cell>
        </row>
        <row r="51">
          <cell r="A51">
            <v>37021</v>
          </cell>
          <cell r="B51">
            <v>105688.3</v>
          </cell>
        </row>
        <row r="52">
          <cell r="A52">
            <v>37022</v>
          </cell>
          <cell r="B52">
            <v>88546.2</v>
          </cell>
        </row>
        <row r="53">
          <cell r="A53">
            <v>37025</v>
          </cell>
          <cell r="B53">
            <v>80402.4</v>
          </cell>
        </row>
        <row r="54">
          <cell r="A54">
            <v>37026</v>
          </cell>
          <cell r="B54">
            <v>65938</v>
          </cell>
        </row>
        <row r="55">
          <cell r="A55">
            <v>37027</v>
          </cell>
          <cell r="B55">
            <v>61343.2</v>
          </cell>
        </row>
        <row r="56">
          <cell r="A56">
            <v>37028</v>
          </cell>
          <cell r="B56">
            <v>53378.9</v>
          </cell>
        </row>
        <row r="57">
          <cell r="A57">
            <v>37029</v>
          </cell>
          <cell r="B57">
            <v>52428.6</v>
          </cell>
        </row>
        <row r="58">
          <cell r="A58">
            <v>37032</v>
          </cell>
          <cell r="B58">
            <v>54872.7</v>
          </cell>
        </row>
        <row r="59">
          <cell r="A59">
            <v>37033</v>
          </cell>
          <cell r="B59">
            <v>55399.3</v>
          </cell>
        </row>
        <row r="60">
          <cell r="A60">
            <v>37034</v>
          </cell>
          <cell r="B60">
            <v>53946</v>
          </cell>
        </row>
        <row r="61">
          <cell r="A61">
            <v>37035</v>
          </cell>
          <cell r="B61">
            <v>51558.7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-GE-A"/>
      <sheetName val="T-EN-A"/>
      <sheetName val="T-SO-A"/>
      <sheetName val="T-SE-A"/>
      <sheetName val="T-C-B"/>
      <sheetName val="T-C-C"/>
      <sheetName val="T-C-D"/>
      <sheetName val="T-C-F"/>
      <sheetName val="S-Menu"/>
      <sheetName val="S-C-2"/>
      <sheetName val="S-C-3"/>
      <sheetName val="S-GE-4"/>
      <sheetName val="S-SE-4"/>
      <sheetName val="S-SO-4"/>
      <sheetName val="S-EN-4"/>
      <sheetName val="S-EN-4b"/>
      <sheetName val="S-SO-5"/>
      <sheetName val="S-SO-4CN"/>
      <sheetName val="S-SO-5CN"/>
      <sheetName val="S-SO-4CA"/>
      <sheetName val="S-SO-5CA"/>
      <sheetName val="S-SE-5"/>
      <sheetName val="S-SE-4CN"/>
      <sheetName val="S-SE-5CN"/>
      <sheetName val="S-SE-4CA"/>
      <sheetName val="S-SE-5CA"/>
      <sheetName val="S-SE-6"/>
      <sheetName val="S-GE-5"/>
      <sheetName val="S-GE-4CN"/>
      <sheetName val="S-GE-5CN"/>
      <sheetName val="S-GE-4CA"/>
      <sheetName val="S-GE-5CA"/>
      <sheetName val="S-EN-5"/>
      <sheetName val="S-EN-4CA"/>
      <sheetName val="S-EN-4CAb"/>
      <sheetName val="S-SO-6"/>
      <sheetName val="S-GE-6"/>
      <sheetName val="S-SO-7"/>
      <sheetName val="S-GE-7"/>
      <sheetName val="S-EN-5CA"/>
      <sheetName val="S-EN-6"/>
      <sheetName val="S-EN-7"/>
      <sheetName val="S-SE-7"/>
      <sheetName val="S-GE-9"/>
      <sheetName val="S-EN-9"/>
      <sheetName val="S-SO-9"/>
      <sheetName val="S-SE-9"/>
      <sheetName val="S-GE-10"/>
      <sheetName val="S-EN-10"/>
      <sheetName val="S-SE-10"/>
      <sheetName val="S-SO-10"/>
      <sheetName val="S-SO-11"/>
      <sheetName val="S-EN-11"/>
      <sheetName val="S-GE-11"/>
      <sheetName val="S-SE-11"/>
      <sheetName val="S-C-11b"/>
      <sheetName val="S-C-13"/>
      <sheetName val="S-GE-14"/>
      <sheetName val="S-EN-14"/>
      <sheetName val="S-SO-14"/>
      <sheetName val="S-SE-14"/>
      <sheetName val="S-C-15"/>
      <sheetName val="S-GE-Instrucciones"/>
      <sheetName val="S-EN-Instrucciones"/>
      <sheetName val="S-SO-Instrucciones"/>
      <sheetName val="S-SE-Instrucciones"/>
      <sheetName val="T-GE-Instrucciones"/>
      <sheetName val="T-EN-Instrucciones"/>
      <sheetName val="T-SO-Instrucciones"/>
      <sheetName val="T-SE-Instrucciones"/>
      <sheetName val="TAX_S_SO"/>
      <sheetName val="TAX_S_GE"/>
      <sheetName val="TAX_T_GE"/>
      <sheetName val="TAX_S_EN"/>
      <sheetName val="TAX_T_SE"/>
      <sheetName val="TAX_S_SE"/>
      <sheetName val="TAX_T_EN"/>
      <sheetName val="TAX_T_SO"/>
      <sheetName val="Listas"/>
      <sheetName val="Multiidioma"/>
    </sheetNames>
    <sheetDataSet>
      <sheetData sheetId="79">
        <row r="8">
          <cell r="A8" t="str">
            <v>ESPAÑA</v>
          </cell>
        </row>
        <row r="9">
          <cell r="A9" t="str">
            <v>AFGANISTÁN</v>
          </cell>
        </row>
        <row r="10">
          <cell r="A10" t="str">
            <v>ALBANIA</v>
          </cell>
        </row>
        <row r="11">
          <cell r="A11" t="str">
            <v>ALEMANIA</v>
          </cell>
        </row>
        <row r="12">
          <cell r="A12" t="str">
            <v>ANDORRA</v>
          </cell>
        </row>
        <row r="13">
          <cell r="A13" t="str">
            <v>ANGOLA</v>
          </cell>
        </row>
        <row r="14">
          <cell r="A14" t="str">
            <v>ANGUILA</v>
          </cell>
        </row>
        <row r="15">
          <cell r="A15" t="str">
            <v>ANTÁRTIDA</v>
          </cell>
        </row>
        <row r="16">
          <cell r="A16" t="str">
            <v>ANTIGUA Y BARBUDA</v>
          </cell>
        </row>
        <row r="17">
          <cell r="A17" t="str">
            <v>ANTILLAS HOLANDESAS</v>
          </cell>
        </row>
        <row r="18">
          <cell r="A18" t="str">
            <v>ARABIA SAUDITA</v>
          </cell>
        </row>
        <row r="19">
          <cell r="A19" t="str">
            <v>ARGELIA</v>
          </cell>
        </row>
        <row r="20">
          <cell r="A20" t="str">
            <v>ARGENTINA</v>
          </cell>
        </row>
        <row r="21">
          <cell r="A21" t="str">
            <v>ARMENIA</v>
          </cell>
        </row>
        <row r="22">
          <cell r="A22" t="str">
            <v>ARUBA</v>
          </cell>
        </row>
        <row r="23">
          <cell r="A23" t="str">
            <v>AUSTRALIA</v>
          </cell>
        </row>
        <row r="24">
          <cell r="A24" t="str">
            <v>AUSTRIA</v>
          </cell>
        </row>
        <row r="25">
          <cell r="A25" t="str">
            <v>AZERBAIYÁN</v>
          </cell>
        </row>
        <row r="26">
          <cell r="A26" t="str">
            <v>BAHAMAS</v>
          </cell>
        </row>
        <row r="27">
          <cell r="A27" t="str">
            <v>BAHREIN</v>
          </cell>
        </row>
        <row r="28">
          <cell r="A28" t="str">
            <v>BANGLADESH</v>
          </cell>
        </row>
        <row r="29">
          <cell r="A29" t="str">
            <v>BARBADOS</v>
          </cell>
        </row>
        <row r="30">
          <cell r="A30" t="str">
            <v>BÉLGICA</v>
          </cell>
        </row>
        <row r="31">
          <cell r="A31" t="str">
            <v>BELICE</v>
          </cell>
        </row>
        <row r="32">
          <cell r="A32" t="str">
            <v>BENÁN</v>
          </cell>
        </row>
        <row r="33">
          <cell r="A33" t="str">
            <v>BERMUDAS</v>
          </cell>
        </row>
        <row r="34">
          <cell r="A34" t="str">
            <v>BIELORRUSIA</v>
          </cell>
        </row>
        <row r="35">
          <cell r="A35" t="str">
            <v>BOLIVIA</v>
          </cell>
        </row>
        <row r="36">
          <cell r="A36" t="str">
            <v>BOSNIA-HERZEGOVINA</v>
          </cell>
        </row>
        <row r="37">
          <cell r="A37" t="str">
            <v>BOTSWANA</v>
          </cell>
        </row>
        <row r="38">
          <cell r="A38" t="str">
            <v>BRASIL</v>
          </cell>
        </row>
        <row r="39">
          <cell r="A39" t="str">
            <v>BRUNEI</v>
          </cell>
        </row>
        <row r="40">
          <cell r="A40" t="str">
            <v>BULGARIA</v>
          </cell>
        </row>
        <row r="41">
          <cell r="A41" t="str">
            <v>BURKINA FASO</v>
          </cell>
        </row>
        <row r="42">
          <cell r="A42" t="str">
            <v>BURUNDI</v>
          </cell>
        </row>
        <row r="43">
          <cell r="A43" t="str">
            <v>BUTÁN</v>
          </cell>
        </row>
        <row r="44">
          <cell r="A44" t="str">
            <v>CABO VERDE</v>
          </cell>
        </row>
        <row r="45">
          <cell r="A45" t="str">
            <v>CAMBOYA</v>
          </cell>
        </row>
        <row r="46">
          <cell r="A46" t="str">
            <v>CAMERÚN</v>
          </cell>
        </row>
        <row r="47">
          <cell r="A47" t="str">
            <v>CANADÁ</v>
          </cell>
        </row>
        <row r="48">
          <cell r="A48" t="str">
            <v>CHAD</v>
          </cell>
        </row>
        <row r="49">
          <cell r="A49" t="str">
            <v>CHILE</v>
          </cell>
        </row>
        <row r="50">
          <cell r="A50" t="str">
            <v>CHINA</v>
          </cell>
        </row>
        <row r="51">
          <cell r="A51" t="str">
            <v>CHIPRE</v>
          </cell>
        </row>
        <row r="52">
          <cell r="A52" t="str">
            <v>COCOS (KEELING)</v>
          </cell>
        </row>
        <row r="53">
          <cell r="A53" t="str">
            <v>COLOMBIA</v>
          </cell>
        </row>
        <row r="54">
          <cell r="A54" t="str">
            <v>COMORES</v>
          </cell>
        </row>
        <row r="55">
          <cell r="A55" t="str">
            <v>COSTA DEL MARFIL</v>
          </cell>
        </row>
        <row r="56">
          <cell r="A56" t="str">
            <v>COSTA RICA</v>
          </cell>
        </row>
        <row r="57">
          <cell r="A57" t="str">
            <v>CROACIA</v>
          </cell>
        </row>
        <row r="58">
          <cell r="A58" t="str">
            <v>CUBA</v>
          </cell>
        </row>
        <row r="59">
          <cell r="A59" t="str">
            <v>DINAMARCA</v>
          </cell>
        </row>
        <row r="60">
          <cell r="A60" t="str">
            <v>DJIBOUTI</v>
          </cell>
        </row>
        <row r="61">
          <cell r="A61" t="str">
            <v>DOMINICA</v>
          </cell>
        </row>
        <row r="62">
          <cell r="A62" t="str">
            <v>ECUADOR</v>
          </cell>
        </row>
        <row r="63">
          <cell r="A63" t="str">
            <v>EGIPTO</v>
          </cell>
        </row>
        <row r="64">
          <cell r="A64" t="str">
            <v>EL SALVADOR</v>
          </cell>
        </row>
        <row r="65">
          <cell r="A65" t="str">
            <v>EMIRATOS ÁRABES UNIDOS</v>
          </cell>
        </row>
        <row r="66">
          <cell r="A66" t="str">
            <v>ERITREA</v>
          </cell>
        </row>
        <row r="67">
          <cell r="A67" t="str">
            <v>ESLOVAQUIA</v>
          </cell>
        </row>
        <row r="68">
          <cell r="A68" t="str">
            <v>ESLOVENIA</v>
          </cell>
        </row>
        <row r="69">
          <cell r="A69" t="str">
            <v>ESTADOS FEDERADOS DE MICRONESIA</v>
          </cell>
        </row>
        <row r="70">
          <cell r="A70" t="str">
            <v>ESTADOS UNIDOS DE AMÉRICA</v>
          </cell>
        </row>
        <row r="71">
          <cell r="A71" t="str">
            <v>ESTONIA</v>
          </cell>
        </row>
        <row r="72">
          <cell r="A72" t="str">
            <v>ETIOPÍA</v>
          </cell>
        </row>
        <row r="73">
          <cell r="A73" t="str">
            <v>EX REPUBLICA YUGOSLAVA DE MACEDONIA</v>
          </cell>
        </row>
        <row r="74">
          <cell r="A74" t="str">
            <v>FEDERACIÓN RUSA</v>
          </cell>
        </row>
        <row r="75">
          <cell r="A75" t="str">
            <v>FILIPINAS</v>
          </cell>
        </row>
        <row r="76">
          <cell r="A76" t="str">
            <v>FINLANDIA</v>
          </cell>
        </row>
        <row r="77">
          <cell r="A77" t="str">
            <v>FRANCIA</v>
          </cell>
        </row>
        <row r="78">
          <cell r="A78" t="str">
            <v>GABÁN</v>
          </cell>
        </row>
        <row r="79">
          <cell r="A79" t="str">
            <v>GAMBIA</v>
          </cell>
        </row>
        <row r="80">
          <cell r="A80" t="str">
            <v>GEORGIA</v>
          </cell>
        </row>
        <row r="81">
          <cell r="A81" t="str">
            <v>GHANA</v>
          </cell>
        </row>
        <row r="82">
          <cell r="A82" t="str">
            <v>GIBRALTAR</v>
          </cell>
        </row>
        <row r="83">
          <cell r="A83" t="str">
            <v>GRANADA</v>
          </cell>
        </row>
        <row r="84">
          <cell r="A84" t="str">
            <v>GRECIA</v>
          </cell>
        </row>
        <row r="85">
          <cell r="A85" t="str">
            <v>GROENLANDIA</v>
          </cell>
        </row>
        <row r="86">
          <cell r="A86" t="str">
            <v>GUADALUPE</v>
          </cell>
        </row>
        <row r="87">
          <cell r="A87" t="str">
            <v>GUAM</v>
          </cell>
        </row>
        <row r="88">
          <cell r="A88" t="str">
            <v>GUATEMALA</v>
          </cell>
        </row>
        <row r="89">
          <cell r="A89" t="str">
            <v>GUAYANA FRANCESA</v>
          </cell>
        </row>
        <row r="90">
          <cell r="A90" t="str">
            <v>GUINEA</v>
          </cell>
        </row>
        <row r="91">
          <cell r="A91" t="str">
            <v>GUINEA ECUATORIAL</v>
          </cell>
        </row>
        <row r="92">
          <cell r="A92" t="str">
            <v>GUINEA-BISSAU</v>
          </cell>
        </row>
        <row r="93">
          <cell r="A93" t="str">
            <v>GUYANA</v>
          </cell>
        </row>
        <row r="94">
          <cell r="A94" t="str">
            <v>HAITÍ</v>
          </cell>
        </row>
        <row r="95">
          <cell r="A95" t="str">
            <v>HONDURAS</v>
          </cell>
        </row>
        <row r="96">
          <cell r="A96" t="str">
            <v>HONG KONG</v>
          </cell>
        </row>
        <row r="97">
          <cell r="A97" t="str">
            <v>HUNGRÍA</v>
          </cell>
        </row>
        <row r="98">
          <cell r="A98" t="str">
            <v>INDIA</v>
          </cell>
        </row>
        <row r="99">
          <cell r="A99" t="str">
            <v>INDONESIA</v>
          </cell>
        </row>
        <row r="100">
          <cell r="A100" t="str">
            <v>IRAK</v>
          </cell>
        </row>
        <row r="101">
          <cell r="A101" t="str">
            <v>IRLANDA</v>
          </cell>
        </row>
        <row r="102">
          <cell r="A102" t="str">
            <v>ISLA BOUVET</v>
          </cell>
        </row>
        <row r="103">
          <cell r="A103" t="str">
            <v>ISLA DE PASCUA</v>
          </cell>
        </row>
        <row r="104">
          <cell r="A104" t="str">
            <v>ISLA HEARD E ISLAS MCDONALD</v>
          </cell>
        </row>
        <row r="105">
          <cell r="A105" t="str">
            <v>ISLA NORFOLK</v>
          </cell>
        </row>
        <row r="106">
          <cell r="A106" t="str">
            <v>ISLANDIA</v>
          </cell>
        </row>
        <row r="107">
          <cell r="A107" t="str">
            <v>ISLAS CAIMÁN</v>
          </cell>
        </row>
        <row r="108">
          <cell r="A108" t="str">
            <v>ISLAS COOK</v>
          </cell>
        </row>
        <row r="109">
          <cell r="A109" t="str">
            <v>ISLAS FEROE</v>
          </cell>
        </row>
        <row r="110">
          <cell r="A110" t="str">
            <v>ISLAS FIDJI</v>
          </cell>
        </row>
        <row r="111">
          <cell r="A111" t="str">
            <v>ISLAS GEORGIA DEL SUR Y SANDWICH DEL SUR</v>
          </cell>
        </row>
        <row r="112">
          <cell r="A112" t="str">
            <v>ISLAS MALDIVAS</v>
          </cell>
        </row>
        <row r="113">
          <cell r="A113" t="str">
            <v>ISLAS MALVINAS (FALKLAND)</v>
          </cell>
        </row>
        <row r="114">
          <cell r="A114" t="str">
            <v>ISLAS MARIANAS SEPTENTRIONALES</v>
          </cell>
        </row>
        <row r="115">
          <cell r="A115" t="str">
            <v>ISLAS MARSHALL</v>
          </cell>
        </row>
        <row r="116">
          <cell r="A116" t="str">
            <v>ISLAS PERIFÉRICAS MENORES DE ESTADOS UNIDOS</v>
          </cell>
        </row>
        <row r="117">
          <cell r="A117" t="str">
            <v>ISLAS REUNIÓN</v>
          </cell>
        </row>
        <row r="118">
          <cell r="A118" t="str">
            <v>ISLAS SALOMÓN</v>
          </cell>
        </row>
        <row r="119">
          <cell r="A119" t="str">
            <v>ISLAS SEYCHELLES</v>
          </cell>
        </row>
        <row r="120">
          <cell r="A120" t="str">
            <v>ISLAS TURKS Y CAICOS</v>
          </cell>
        </row>
        <row r="121">
          <cell r="A121" t="str">
            <v>ISLAS VÍRGENES BRITÁNICAS</v>
          </cell>
        </row>
        <row r="122">
          <cell r="A122" t="str">
            <v>ISLAS VÍRGENES ESTADOUNIDENSES</v>
          </cell>
        </row>
        <row r="123">
          <cell r="A123" t="str">
            <v>ISRAEL</v>
          </cell>
        </row>
        <row r="124">
          <cell r="A124" t="str">
            <v>ITALIA</v>
          </cell>
        </row>
        <row r="125">
          <cell r="A125" t="str">
            <v>JAMAICA</v>
          </cell>
        </row>
        <row r="126">
          <cell r="A126" t="str">
            <v>JAPÁN</v>
          </cell>
        </row>
        <row r="127">
          <cell r="A127" t="str">
            <v>JORDANIA</v>
          </cell>
        </row>
        <row r="128">
          <cell r="A128" t="str">
            <v>KAZAJSTÁN</v>
          </cell>
        </row>
        <row r="129">
          <cell r="A129" t="str">
            <v>KENIA</v>
          </cell>
        </row>
        <row r="130">
          <cell r="A130" t="str">
            <v>KIRGUIZISTÁN</v>
          </cell>
        </row>
        <row r="131">
          <cell r="A131" t="str">
            <v>KIRIBATI</v>
          </cell>
        </row>
        <row r="132">
          <cell r="A132" t="str">
            <v>KUWAIT</v>
          </cell>
        </row>
        <row r="133">
          <cell r="A133" t="str">
            <v>LESOTHO</v>
          </cell>
        </row>
        <row r="134">
          <cell r="A134" t="str">
            <v>LETONIA</v>
          </cell>
        </row>
        <row r="135">
          <cell r="A135" t="str">
            <v>LÍBANO</v>
          </cell>
        </row>
        <row r="136">
          <cell r="A136" t="str">
            <v>LIBERIA</v>
          </cell>
        </row>
        <row r="137">
          <cell r="A137" t="str">
            <v>LIBIA</v>
          </cell>
        </row>
        <row r="138">
          <cell r="A138" t="str">
            <v>LIECHTENSTEIN</v>
          </cell>
        </row>
        <row r="139">
          <cell r="A139" t="str">
            <v>LITUANIA</v>
          </cell>
        </row>
        <row r="140">
          <cell r="A140" t="str">
            <v>LUXEMBURGO</v>
          </cell>
        </row>
        <row r="141">
          <cell r="A141" t="str">
            <v>MACAO</v>
          </cell>
        </row>
        <row r="142">
          <cell r="A142" t="str">
            <v>MADAGASCAR</v>
          </cell>
        </row>
        <row r="143">
          <cell r="A143" t="str">
            <v>MALASIA</v>
          </cell>
        </row>
        <row r="144">
          <cell r="A144" t="str">
            <v>MALAWI</v>
          </cell>
        </row>
        <row r="145">
          <cell r="A145" t="str">
            <v>MALI</v>
          </cell>
        </row>
        <row r="146">
          <cell r="A146" t="str">
            <v>MALTA</v>
          </cell>
        </row>
        <row r="147">
          <cell r="A147" t="str">
            <v>MARRUECOS</v>
          </cell>
        </row>
        <row r="148">
          <cell r="A148" t="str">
            <v>MARTINICA</v>
          </cell>
        </row>
        <row r="149">
          <cell r="A149" t="str">
            <v>MAURICIO</v>
          </cell>
        </row>
        <row r="150">
          <cell r="A150" t="str">
            <v>MAURITANIA</v>
          </cell>
        </row>
        <row r="151">
          <cell r="A151" t="str">
            <v>MAYOTTE</v>
          </cell>
        </row>
        <row r="152">
          <cell r="A152" t="str">
            <v>MÉJICO</v>
          </cell>
        </row>
        <row r="153">
          <cell r="A153" t="str">
            <v>MÓNACO</v>
          </cell>
        </row>
        <row r="154">
          <cell r="A154" t="str">
            <v>MONGOLIA</v>
          </cell>
        </row>
        <row r="155">
          <cell r="A155" t="str">
            <v>MONTSERRAT</v>
          </cell>
        </row>
        <row r="156">
          <cell r="A156" t="str">
            <v>MOZAMBIQUE</v>
          </cell>
        </row>
        <row r="157">
          <cell r="A157" t="str">
            <v>MYANMAR</v>
          </cell>
        </row>
        <row r="158">
          <cell r="A158" t="str">
            <v>NAMIBIA</v>
          </cell>
        </row>
        <row r="159">
          <cell r="A159" t="str">
            <v>NAURU</v>
          </cell>
        </row>
        <row r="160">
          <cell r="A160" t="str">
            <v>NEPAL</v>
          </cell>
        </row>
        <row r="161">
          <cell r="A161" t="str">
            <v>NICARAGUA</v>
          </cell>
        </row>
        <row r="162">
          <cell r="A162" t="str">
            <v>NÍGER</v>
          </cell>
        </row>
        <row r="163">
          <cell r="A163" t="str">
            <v>NIGERIA</v>
          </cell>
        </row>
        <row r="164">
          <cell r="A164" t="str">
            <v>NIUE</v>
          </cell>
        </row>
        <row r="165">
          <cell r="A165" t="str">
            <v>NORUEGA</v>
          </cell>
        </row>
        <row r="166">
          <cell r="A166" t="str">
            <v>NUEVA CALEDONIA</v>
          </cell>
        </row>
        <row r="167">
          <cell r="A167" t="str">
            <v>NUEVA ZELANDA</v>
          </cell>
        </row>
        <row r="168">
          <cell r="A168" t="str">
            <v>OMÁN</v>
          </cell>
        </row>
        <row r="169">
          <cell r="A169" t="str">
            <v>PAÍSES BAJOS</v>
          </cell>
        </row>
        <row r="170">
          <cell r="A170" t="str">
            <v>PAKISTÁN</v>
          </cell>
        </row>
        <row r="171">
          <cell r="A171" t="str">
            <v>PALAU</v>
          </cell>
        </row>
        <row r="172">
          <cell r="A172" t="str">
            <v>PANAMÁ</v>
          </cell>
        </row>
        <row r="173">
          <cell r="A173" t="str">
            <v>PAPUA-NUEVA GUINEA</v>
          </cell>
        </row>
        <row r="174">
          <cell r="A174" t="str">
            <v>PARAGUAY</v>
          </cell>
        </row>
        <row r="175">
          <cell r="A175" t="str">
            <v>PERÚ</v>
          </cell>
        </row>
        <row r="176">
          <cell r="A176" t="str">
            <v>PITCAIRN</v>
          </cell>
        </row>
        <row r="177">
          <cell r="A177" t="str">
            <v>POLINESIA FRANCESA</v>
          </cell>
        </row>
        <row r="178">
          <cell r="A178" t="str">
            <v>POLONIA</v>
          </cell>
        </row>
        <row r="179">
          <cell r="A179" t="str">
            <v>PORTUGAL</v>
          </cell>
        </row>
        <row r="180">
          <cell r="A180" t="str">
            <v>PUERTO RICO</v>
          </cell>
        </row>
        <row r="181">
          <cell r="A181" t="str">
            <v>QATAR</v>
          </cell>
        </row>
        <row r="182">
          <cell r="A182" t="str">
            <v>REINO UNIDO</v>
          </cell>
        </row>
        <row r="183">
          <cell r="A183" t="str">
            <v>REPÚBLICA ÁRABE SIRIA</v>
          </cell>
        </row>
        <row r="184">
          <cell r="A184" t="str">
            <v>REPÚBLICA CENTROAFRICANA</v>
          </cell>
        </row>
        <row r="185">
          <cell r="A185" t="str">
            <v>REPÚBLICA CHECA</v>
          </cell>
        </row>
        <row r="186">
          <cell r="A186" t="str">
            <v>REPÚBLICA DE COREA</v>
          </cell>
        </row>
        <row r="187">
          <cell r="A187" t="str">
            <v>REPÚBLICA DE MOLDAVIA</v>
          </cell>
        </row>
        <row r="188">
          <cell r="A188" t="str">
            <v>REPÚBLICA DE TANZANIA</v>
          </cell>
        </row>
        <row r="189">
          <cell r="A189" t="str">
            <v>REPÚBLICA DEL CONGO</v>
          </cell>
        </row>
        <row r="190">
          <cell r="A190" t="str">
            <v>REPÚBLICA DEMOCRÁTICA DEL CONGO</v>
          </cell>
        </row>
        <row r="191">
          <cell r="A191" t="str">
            <v>REPÚBLICA DEMOCRÁTICA POPULAR DE COREA</v>
          </cell>
        </row>
        <row r="192">
          <cell r="A192" t="str">
            <v>REPÚBLICA DEMOCRÁTICA POPULAR DE LAOS</v>
          </cell>
        </row>
        <row r="193">
          <cell r="A193" t="str">
            <v>REPÚBLICA DOMINICANA</v>
          </cell>
        </row>
        <row r="194">
          <cell r="A194" t="str">
            <v>REPÚBLICA ISLÁMICA DE IRÁN</v>
          </cell>
        </row>
        <row r="195">
          <cell r="A195" t="str">
            <v>RUANDA</v>
          </cell>
        </row>
        <row r="196">
          <cell r="A196" t="str">
            <v>RUMANIA</v>
          </cell>
        </row>
        <row r="197">
          <cell r="A197" t="str">
            <v>SAHARA OCCIDENTAL</v>
          </cell>
        </row>
        <row r="198">
          <cell r="A198" t="str">
            <v>SAINT KITTS Y NEVIS</v>
          </cell>
        </row>
        <row r="199">
          <cell r="A199" t="str">
            <v>SAINT PIERRE Y MIQUELON</v>
          </cell>
        </row>
        <row r="200">
          <cell r="A200" t="str">
            <v>SAMOA</v>
          </cell>
        </row>
        <row r="201">
          <cell r="A201" t="str">
            <v>SAMOA ESTADOUNIDENSE</v>
          </cell>
        </row>
        <row r="202">
          <cell r="A202" t="str">
            <v>SAN MARINO</v>
          </cell>
        </row>
        <row r="203">
          <cell r="A203" t="str">
            <v>SAN VICENTE Y GRANADINAS</v>
          </cell>
        </row>
        <row r="204">
          <cell r="A204" t="str">
            <v>SANTA ELENA</v>
          </cell>
        </row>
        <row r="205">
          <cell r="A205" t="str">
            <v>SANTA LUCÍA</v>
          </cell>
        </row>
        <row r="206">
          <cell r="A206" t="str">
            <v>SANTA SEDE (ESTADO DE LA CIUDAD DEL VATICANO)</v>
          </cell>
        </row>
        <row r="207">
          <cell r="A207" t="str">
            <v>SANTO TOMÉ Y PRÍNCIPE</v>
          </cell>
        </row>
        <row r="208">
          <cell r="A208" t="str">
            <v>SENEGAL</v>
          </cell>
        </row>
        <row r="209">
          <cell r="A209" t="str">
            <v>SERBIA Y MONTENEGRO</v>
          </cell>
        </row>
        <row r="210">
          <cell r="A210" t="str">
            <v>SIERRA LEONA</v>
          </cell>
        </row>
        <row r="211">
          <cell r="A211" t="str">
            <v>SINGAPUR</v>
          </cell>
        </row>
        <row r="212">
          <cell r="A212" t="str">
            <v>SOMALIA</v>
          </cell>
        </row>
        <row r="213">
          <cell r="A213" t="str">
            <v>SRI LANKA</v>
          </cell>
        </row>
        <row r="214">
          <cell r="A214" t="str">
            <v>SUAZILANDIA</v>
          </cell>
        </row>
        <row r="215">
          <cell r="A215" t="str">
            <v>SUDÁFRICA</v>
          </cell>
        </row>
        <row r="216">
          <cell r="A216" t="str">
            <v>SUDÁN</v>
          </cell>
        </row>
        <row r="217">
          <cell r="A217" t="str">
            <v>SUECIA</v>
          </cell>
        </row>
        <row r="218">
          <cell r="A218" t="str">
            <v>SUIZA</v>
          </cell>
        </row>
        <row r="219">
          <cell r="A219" t="str">
            <v>SURINAM</v>
          </cell>
        </row>
        <row r="220">
          <cell r="A220" t="str">
            <v>SVALVARD Y JAN MAYEN</v>
          </cell>
        </row>
        <row r="221">
          <cell r="A221" t="str">
            <v>TADJIKISTÁN</v>
          </cell>
        </row>
        <row r="222">
          <cell r="A222" t="str">
            <v>TAILANDIA</v>
          </cell>
        </row>
        <row r="223">
          <cell r="A223" t="str">
            <v>TAIYUAN, PROVINCIA DE CHINA</v>
          </cell>
        </row>
        <row r="224">
          <cell r="A224" t="str">
            <v>TERRITORIO BRITÁNICO DEL OCÉANO ÍNDICO</v>
          </cell>
        </row>
        <row r="225">
          <cell r="A225" t="str">
            <v>TERRITORIO PALESTINO OCUPADO</v>
          </cell>
        </row>
        <row r="226">
          <cell r="A226" t="str">
            <v>TERRITORIOS DEL SUR DE FRANCIA</v>
          </cell>
        </row>
        <row r="227">
          <cell r="A227" t="str">
            <v>TIMOR-LESTE</v>
          </cell>
        </row>
        <row r="228">
          <cell r="A228" t="str">
            <v>TOGO</v>
          </cell>
        </row>
        <row r="229">
          <cell r="A229" t="str">
            <v>TOKELAU</v>
          </cell>
        </row>
        <row r="230">
          <cell r="A230" t="str">
            <v>TONGA</v>
          </cell>
        </row>
        <row r="231">
          <cell r="A231" t="str">
            <v>TRINIDAD Y TOBAGO</v>
          </cell>
        </row>
        <row r="232">
          <cell r="A232" t="str">
            <v>TÚNEZ</v>
          </cell>
        </row>
        <row r="233">
          <cell r="A233" t="str">
            <v>TURKMENISTÁN</v>
          </cell>
        </row>
        <row r="234">
          <cell r="A234" t="str">
            <v>TURQUÍA</v>
          </cell>
        </row>
        <row r="235">
          <cell r="A235" t="str">
            <v>TUVALU</v>
          </cell>
        </row>
        <row r="236">
          <cell r="A236" t="str">
            <v>UCRANIA</v>
          </cell>
        </row>
        <row r="237">
          <cell r="A237" t="str">
            <v>UGANDA</v>
          </cell>
        </row>
        <row r="238">
          <cell r="A238" t="str">
            <v>URUGUAY</v>
          </cell>
        </row>
        <row r="239">
          <cell r="A239" t="str">
            <v>UZBEKISTÁN</v>
          </cell>
        </row>
        <row r="240">
          <cell r="A240" t="str">
            <v>VANUATU</v>
          </cell>
        </row>
        <row r="241">
          <cell r="A241" t="str">
            <v>VENEZUELA</v>
          </cell>
        </row>
        <row r="242">
          <cell r="A242" t="str">
            <v>VIETNAM</v>
          </cell>
        </row>
        <row r="243">
          <cell r="A243" t="str">
            <v>WALLIS Y FUTUNA</v>
          </cell>
        </row>
        <row r="244">
          <cell r="A244" t="str">
            <v>YEMEN</v>
          </cell>
        </row>
        <row r="245">
          <cell r="A245" t="str">
            <v>ZAMBIA</v>
          </cell>
        </row>
        <row r="246">
          <cell r="A246" t="str">
            <v>ZIMBABWE</v>
          </cell>
        </row>
        <row r="248">
          <cell r="A248" t="str">
            <v>Emisiones</v>
          </cell>
        </row>
        <row r="249">
          <cell r="A249" t="str">
            <v>Reembolsos</v>
          </cell>
        </row>
        <row r="250">
          <cell r="A250" t="str">
            <v>Cancelaciones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IB"/>
      <sheetName val="IPC"/>
      <sheetName val="Fed Funds vs ECB"/>
      <sheetName val="Bonos-10"/>
      <sheetName val="EUR JPY"/>
      <sheetName val="Datos básicos"/>
      <sheetName val="Dades"/>
      <sheetName val="Conciliación patrimonio"/>
      <sheetName val="Conciliación rtdos"/>
      <sheetName val="Rtdos trim acumulados"/>
      <sheetName val="Rtdos trim simples"/>
      <sheetName val="Rtdos trim s ATM"/>
      <sheetName val="Rendimiento medio"/>
      <sheetName val="Coste medio"/>
      <sheetName val="Hoja1"/>
      <sheetName val="Comisiones"/>
      <sheetName val="Gastos"/>
      <sheetName val="Dotaciones"/>
      <sheetName val="Otros rtdos"/>
      <sheetName val="Balance"/>
      <sheetName val="Inversió"/>
      <sheetName val="G3"/>
      <sheetName val="G4"/>
      <sheetName val="Gestión riesgo"/>
      <sheetName val="G5"/>
      <sheetName val="Recursos"/>
      <sheetName val="G6"/>
      <sheetName val="G7"/>
      <sheetName val="Patrimonio neto"/>
      <sheetName val="Cambios patrimonio"/>
      <sheetName val="BIS"/>
      <sheetName val="Rating"/>
      <sheetName val="Flujos de efectivo NO"/>
      <sheetName val="Negocios"/>
      <sheetName val="B Comercial"/>
      <sheetName val="B Empresas"/>
      <sheetName val="B Seguros"/>
      <sheetName val="Gestión Activos"/>
      <sheetName val="Landscape"/>
      <sheetName val="Accions"/>
      <sheetName val="G8"/>
    </sheetNames>
    <sheetDataSet>
      <sheetData sheetId="0">
        <row r="4">
          <cell r="A4" t="e">
            <v>#NAME?</v>
          </cell>
          <cell r="C4" t="e">
            <v>#NAME?</v>
          </cell>
          <cell r="E4" t="e">
            <v>#NAME?</v>
          </cell>
          <cell r="G4" t="e">
            <v>#NAME?</v>
          </cell>
          <cell r="I4" t="e">
            <v>#NAME?</v>
          </cell>
          <cell r="K4" t="e">
            <v>#NAME?</v>
          </cell>
          <cell r="M4" t="e">
            <v>#NAME?</v>
          </cell>
          <cell r="O4" t="e">
            <v>#NAME?</v>
          </cell>
          <cell r="Q4" t="e">
            <v>#NAME?</v>
          </cell>
          <cell r="S4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RowColHeaders="0" tabSelected="1" zoomScale="75" zoomScaleNormal="75" zoomScalePageLayoutView="0" workbookViewId="0" topLeftCell="A1">
      <selection activeCell="C2" sqref="C2"/>
    </sheetView>
  </sheetViews>
  <sheetFormatPr defaultColWidth="12.57421875" defaultRowHeight="23.25" customHeight="1"/>
  <cols>
    <col min="1" max="1" width="35.140625" style="17" customWidth="1"/>
    <col min="2" max="2" width="10.421875" style="17" customWidth="1"/>
    <col min="3" max="3" width="123.57421875" style="29" bestFit="1" customWidth="1"/>
    <col min="4" max="4" width="13.28125" style="18" customWidth="1"/>
    <col min="5" max="5" width="18.140625" style="17" hidden="1" customWidth="1"/>
    <col min="6" max="16384" width="12.57421875" style="17" customWidth="1"/>
  </cols>
  <sheetData>
    <row r="2" spans="3:6" ht="23.25" customHeight="1">
      <c r="C2" s="8" t="str">
        <f>HLOOKUP($F$2,Nombres!$C$3:$E$859,192)</f>
        <v>Series trimestrales 2011-2012 </v>
      </c>
      <c r="F2" s="30">
        <v>2</v>
      </c>
    </row>
    <row r="4" spans="1:4" ht="23.25" customHeight="1">
      <c r="A4" s="9"/>
      <c r="C4" s="10" t="str">
        <f>HLOOKUP($F$2,Nombres!$C$3:$E$859,200)</f>
        <v>Grupo BBVA</v>
      </c>
      <c r="D4" s="19"/>
    </row>
    <row r="5" spans="3:5" ht="23.25" customHeight="1">
      <c r="C5" s="11" t="str">
        <f>HLOOKUP($F$2,Nombres!$C$3:$E$859,267)</f>
        <v>Cuentas de resultados consolidadas</v>
      </c>
      <c r="E5" s="17" t="b">
        <v>0</v>
      </c>
    </row>
    <row r="6" spans="1:5" ht="23.25" customHeight="1">
      <c r="A6" s="12" t="str">
        <f>HLOOKUP($F$2,Nombres!$C$3:$E$849,2)</f>
        <v>Escoja su idioma</v>
      </c>
      <c r="C6" s="20"/>
      <c r="E6" s="17" t="b">
        <v>0</v>
      </c>
    </row>
    <row r="7" spans="1:3" ht="23.25" customHeight="1">
      <c r="A7" s="13" t="s">
        <v>460</v>
      </c>
      <c r="C7" s="20"/>
    </row>
    <row r="8" spans="1:7" ht="23.25" customHeight="1">
      <c r="A8" s="14" t="s">
        <v>461</v>
      </c>
      <c r="B8" s="21"/>
      <c r="C8" s="10" t="str">
        <f>HLOOKUP($F$2,Nombres!$C$3:$E$859,193)</f>
        <v>Areas de negocio</v>
      </c>
      <c r="D8" s="22"/>
      <c r="E8" s="21"/>
      <c r="F8" s="23"/>
      <c r="G8" s="21"/>
    </row>
    <row r="9" spans="3:5" s="24" customFormat="1" ht="23.25" customHeight="1">
      <c r="C9" s="11" t="str">
        <f>HLOOKUP($F$2,Nombres!$C$3:$E$859,272)</f>
        <v>España</v>
      </c>
      <c r="D9" s="25"/>
      <c r="E9" s="24" t="b">
        <v>0</v>
      </c>
    </row>
    <row r="10" spans="3:5" ht="23.25" customHeight="1">
      <c r="C10" s="64" t="str">
        <f>HLOOKUP($F$2,Nombres!$C$3:$E$859,7)</f>
        <v>Actividad bancaria</v>
      </c>
      <c r="E10" s="17" t="b">
        <v>0</v>
      </c>
    </row>
    <row r="11" ht="23.25" customHeight="1">
      <c r="C11" s="64" t="str">
        <f>HLOOKUP($F$2,Nombres!$C$3:$E$859,264)</f>
        <v>Actividad inmobiliaria</v>
      </c>
    </row>
    <row r="12" spans="3:5" ht="23.25" customHeight="1">
      <c r="C12" s="11" t="str">
        <f>HLOOKUP($F$2,Nombres!$C$3:$E$859,184)</f>
        <v>Eurasia</v>
      </c>
      <c r="E12" s="17" t="b">
        <v>0</v>
      </c>
    </row>
    <row r="13" spans="2:5" s="26" customFormat="1" ht="23.25" customHeight="1">
      <c r="B13" s="27"/>
      <c r="C13" s="11" t="str">
        <f>HLOOKUP($F$2,Nombres!$C$3:$E$859,9)</f>
        <v>México</v>
      </c>
      <c r="D13" s="18"/>
      <c r="E13" s="26" t="b">
        <v>0</v>
      </c>
    </row>
    <row r="14" spans="1:5" s="26" customFormat="1" ht="23.25" customHeight="1">
      <c r="A14" s="27"/>
      <c r="B14" s="27"/>
      <c r="C14" s="11" t="str">
        <f>HLOOKUP($F$2,Nombres!$C$3:$E$859,12)</f>
        <v>América del Sur por negocios y por principales paises</v>
      </c>
      <c r="D14" s="28"/>
      <c r="E14" s="26" t="b">
        <v>0</v>
      </c>
    </row>
    <row r="15" spans="3:5" s="24" customFormat="1" ht="23.25" customHeight="1">
      <c r="C15" s="11" t="str">
        <f>HLOOKUP($F$2,Nombres!$C$3:$E$859,20)</f>
        <v>Estados Unidos</v>
      </c>
      <c r="D15" s="28"/>
      <c r="E15" s="24" t="b">
        <v>0</v>
      </c>
    </row>
    <row r="16" spans="3:5" ht="23.25" customHeight="1">
      <c r="C16" s="11" t="str">
        <f>HLOOKUP($F$2,Nombres!$C$3:$E$859,25)</f>
        <v>Centro Corporativo</v>
      </c>
      <c r="E16" s="17" t="b">
        <v>0</v>
      </c>
    </row>
    <row r="17" ht="8.25" customHeight="1">
      <c r="C17" s="20"/>
    </row>
    <row r="18" ht="23.25" customHeight="1">
      <c r="C18" s="10" t="str">
        <f>HLOOKUP($F$2,Nombres!$C$3:$E$859,201)</f>
        <v>Pro memoria</v>
      </c>
    </row>
    <row r="19" spans="3:5" ht="23.25" customHeight="1">
      <c r="C19" s="11" t="str">
        <f>HLOOKUP($F$2,Nombres!$C$3:$E$859,268)</f>
        <v>Corporate &amp; Investment Banking</v>
      </c>
      <c r="E19" s="17" t="b">
        <v>0</v>
      </c>
    </row>
  </sheetData>
  <sheetProtection sheet="1" objects="1" scenarios="1" formatCells="0"/>
  <hyperlinks>
    <hyperlink ref="C13" location="México!A1" display="México!A1"/>
    <hyperlink ref="C14" location="'América del Sur'!A1" display="'América del Sur'!A1"/>
    <hyperlink ref="C15" location="'Estados Unidos'!A1" display="'Estados Unidos'!A1"/>
    <hyperlink ref="C16" location="'Centro Corporativo'!A1" display="'Centro Corporativo'!A1"/>
    <hyperlink ref="C5" location="'Cuenta de resultados'!A1" display="'Cuenta de resultados'!A1"/>
    <hyperlink ref="C12" location="Eurasia!A1" display="Eurasia!A1"/>
    <hyperlink ref="C9" location="España!A1" display="España!A1"/>
    <hyperlink ref="C10" location="'Actividad bancaria'!A1" display="'Actividad bancaria'!A1"/>
    <hyperlink ref="C19" location="'Corporate &amp; Investment Banking'!A1" display="'Corporate &amp; Investment Banking'!A1"/>
    <hyperlink ref="C11" location="'Actividad inmobiliaria'!A1" display="'Actividad inmobiliaria'!A1"/>
  </hyperlinks>
  <printOptions/>
  <pageMargins left="0.75" right="0.75" top="1" bottom="1" header="0" footer="0"/>
  <pageSetup horizontalDpi="600" verticalDpi="600" orientation="portrait" scale="5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9.14062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HLOOKUP(INDICE!$F$2,Nombres!$C$3:$E$859,25)</f>
        <v>Centro Corporativo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5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-118.74827077000033</v>
      </c>
      <c r="C6" s="51">
        <v>-143.9336670900001</v>
      </c>
      <c r="D6" s="51">
        <v>-118.28910165000082</v>
      </c>
      <c r="E6" s="52">
        <v>-86.49483571999899</v>
      </c>
      <c r="F6" s="51">
        <v>-116.93230177000001</v>
      </c>
      <c r="G6" s="51">
        <v>-80.07233851000004</v>
      </c>
      <c r="H6" s="51">
        <v>-139.23259963999993</v>
      </c>
      <c r="I6" s="51">
        <v>-140.74525060000005</v>
      </c>
    </row>
    <row r="7" spans="1:9" ht="15">
      <c r="A7" s="16" t="str">
        <f>HLOOKUP(INDICE!$F$2,Nombres!$C$3:$E$859,39)</f>
        <v>Comisiones</v>
      </c>
      <c r="B7" s="43">
        <v>3.0961081299999815</v>
      </c>
      <c r="C7" s="44">
        <v>-17.33687492999963</v>
      </c>
      <c r="D7" s="44">
        <v>-4.140693980000162</v>
      </c>
      <c r="E7" s="45">
        <v>0.8708650099996151</v>
      </c>
      <c r="F7" s="44">
        <v>-4.921489830000005</v>
      </c>
      <c r="G7" s="44">
        <v>-22.38466942999997</v>
      </c>
      <c r="H7" s="44">
        <v>6.17978591999998</v>
      </c>
      <c r="I7" s="44">
        <v>-0.42208140999994304</v>
      </c>
    </row>
    <row r="8" spans="1:9" ht="15">
      <c r="A8" s="16" t="str">
        <f>HLOOKUP(INDICE!$F$2,Nombres!$C$3:$E$859,40)</f>
        <v>Resultados de operaciones financieras</v>
      </c>
      <c r="B8" s="43">
        <v>150.86781433</v>
      </c>
      <c r="C8" s="44">
        <v>37.79141794</v>
      </c>
      <c r="D8" s="44">
        <v>-55.22930355</v>
      </c>
      <c r="E8" s="45">
        <v>70.25874553</v>
      </c>
      <c r="F8" s="44">
        <v>-58.83433632</v>
      </c>
      <c r="G8" s="44">
        <v>169.96294819000005</v>
      </c>
      <c r="H8" s="44">
        <v>105.39213122999999</v>
      </c>
      <c r="I8" s="44">
        <v>377.71998278000007</v>
      </c>
    </row>
    <row r="9" spans="1:9" ht="15">
      <c r="A9" s="16" t="str">
        <f>HLOOKUP(INDICE!$F$2,Nombres!$C$3:$E$859,95)</f>
        <v>Otros ingresos netos</v>
      </c>
      <c r="B9" s="43">
        <v>-2.8473974599999976</v>
      </c>
      <c r="C9" s="44">
        <v>175.02941033</v>
      </c>
      <c r="D9" s="44">
        <v>0.7572576100000123</v>
      </c>
      <c r="E9" s="45">
        <v>194.50240203999996</v>
      </c>
      <c r="F9" s="44">
        <v>-4.464684150000001</v>
      </c>
      <c r="G9" s="44">
        <v>213.27070665999997</v>
      </c>
      <c r="H9" s="44">
        <v>-11.523194899999986</v>
      </c>
      <c r="I9" s="44">
        <v>-8.544498970000008</v>
      </c>
    </row>
    <row r="10" spans="1:9" ht="15">
      <c r="A10" s="15" t="str">
        <f>HLOOKUP(INDICE!$F$2,Nombres!$C$3:$E$859,44)</f>
        <v>Margen bruto</v>
      </c>
      <c r="B10" s="50">
        <v>32.36825422999965</v>
      </c>
      <c r="C10" s="51">
        <v>51.550286250000255</v>
      </c>
      <c r="D10" s="51">
        <v>-176.90184157000095</v>
      </c>
      <c r="E10" s="52">
        <v>179.1371768600006</v>
      </c>
      <c r="F10" s="51">
        <v>-185.15281207000004</v>
      </c>
      <c r="G10" s="51">
        <v>280.77664691000007</v>
      </c>
      <c r="H10" s="51">
        <v>-39.18387738999989</v>
      </c>
      <c r="I10" s="51">
        <v>228.00815180000006</v>
      </c>
    </row>
    <row r="11" spans="1:9" ht="15">
      <c r="A11" s="16" t="str">
        <f>HLOOKUP(INDICE!$F$2,Nombres!$C$3:$E$859,45)</f>
        <v>Gastos de explotación</v>
      </c>
      <c r="B11" s="43">
        <v>-179.79561169999997</v>
      </c>
      <c r="C11" s="44">
        <v>-231.91018599000006</v>
      </c>
      <c r="D11" s="44">
        <v>-214.5472701500002</v>
      </c>
      <c r="E11" s="45">
        <v>-280.85875846000084</v>
      </c>
      <c r="F11" s="44">
        <v>-227.88585618000002</v>
      </c>
      <c r="G11" s="44">
        <v>-265.36775504</v>
      </c>
      <c r="H11" s="44">
        <v>-262.02279209000005</v>
      </c>
      <c r="I11" s="44">
        <v>-262.86967043999994</v>
      </c>
    </row>
    <row r="12" spans="1:9" ht="15">
      <c r="A12" s="16" t="str">
        <f>HLOOKUP(INDICE!$F$2,Nombres!$C$3:$E$859,46)</f>
        <v>  Gastos de administración</v>
      </c>
      <c r="B12" s="43">
        <v>-120.14633590999998</v>
      </c>
      <c r="C12" s="44">
        <v>-169.94341562000005</v>
      </c>
      <c r="D12" s="44">
        <v>-149.25687212000022</v>
      </c>
      <c r="E12" s="45">
        <v>-209.16211538000084</v>
      </c>
      <c r="F12" s="44">
        <v>-151.56626921999998</v>
      </c>
      <c r="G12" s="44">
        <v>-187.34504951</v>
      </c>
      <c r="H12" s="44">
        <v>-175.74336009</v>
      </c>
      <c r="I12" s="44">
        <v>-153.97856998999993</v>
      </c>
    </row>
    <row r="13" spans="1:9" ht="15">
      <c r="A13" s="16" t="str">
        <f>HLOOKUP(INDICE!$F$2,Nombres!$C$3:$E$859,47)</f>
        <v>  Gastos de personal</v>
      </c>
      <c r="B13" s="43">
        <v>-96.9744923199999</v>
      </c>
      <c r="C13" s="44">
        <v>-103.02752956999998</v>
      </c>
      <c r="D13" s="44">
        <v>-98.65511565000023</v>
      </c>
      <c r="E13" s="45">
        <v>-154.76297465000013</v>
      </c>
      <c r="F13" s="44">
        <v>-117.54055218000002</v>
      </c>
      <c r="G13" s="44">
        <v>-122.48784026999999</v>
      </c>
      <c r="H13" s="44">
        <v>-120.99044412999999</v>
      </c>
      <c r="I13" s="44">
        <v>-143.08307481</v>
      </c>
    </row>
    <row r="14" spans="1:9" ht="15">
      <c r="A14" s="16" t="str">
        <f>HLOOKUP(INDICE!$F$2,Nombres!$C$3:$E$859,48)</f>
        <v>  Otros gastos generales de administración</v>
      </c>
      <c r="B14" s="43">
        <v>-23.17184359000012</v>
      </c>
      <c r="C14" s="44">
        <v>-66.91588605000007</v>
      </c>
      <c r="D14" s="44">
        <v>-50.60175647000002</v>
      </c>
      <c r="E14" s="45">
        <v>-54.399140730000695</v>
      </c>
      <c r="F14" s="44">
        <v>-34.02571703999999</v>
      </c>
      <c r="G14" s="44">
        <v>-64.85720924</v>
      </c>
      <c r="H14" s="44">
        <v>-54.752915960000024</v>
      </c>
      <c r="I14" s="44">
        <v>-10.895495179999934</v>
      </c>
    </row>
    <row r="15" spans="1:9" ht="13.5" customHeight="1">
      <c r="A15" s="16" t="str">
        <f>HLOOKUP(INDICE!$F$2,Nombres!$C$3:$E$859,49)</f>
        <v>  Amortizaciones</v>
      </c>
      <c r="B15" s="43">
        <v>-59.64927578999999</v>
      </c>
      <c r="C15" s="44">
        <v>-61.96677037</v>
      </c>
      <c r="D15" s="44">
        <v>-65.29039802999998</v>
      </c>
      <c r="E15" s="45">
        <v>-71.69664308000003</v>
      </c>
      <c r="F15" s="44">
        <v>-76.31958696</v>
      </c>
      <c r="G15" s="44">
        <v>-78.02270553</v>
      </c>
      <c r="H15" s="44">
        <v>-86.27943200000003</v>
      </c>
      <c r="I15" s="44">
        <v>-108.89110044999998</v>
      </c>
    </row>
    <row r="16" spans="1:9" ht="12.75" customHeight="1">
      <c r="A16" s="15" t="str">
        <f>HLOOKUP(INDICE!$F$2,Nombres!$C$3:$E$859,50)</f>
        <v>Margen neto</v>
      </c>
      <c r="B16" s="50">
        <v>-147.42735747000035</v>
      </c>
      <c r="C16" s="51">
        <v>-180.35989973999978</v>
      </c>
      <c r="D16" s="51">
        <v>-391.44911172000116</v>
      </c>
      <c r="E16" s="52">
        <v>-101.72158160000023</v>
      </c>
      <c r="F16" s="51">
        <v>-413.03866825</v>
      </c>
      <c r="G16" s="51">
        <v>15.408891870000076</v>
      </c>
      <c r="H16" s="51">
        <v>-301.2066694799999</v>
      </c>
      <c r="I16" s="51">
        <v>-34.861518639999865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-5.81862548</v>
      </c>
      <c r="C17" s="44">
        <v>-10.34581242000003</v>
      </c>
      <c r="D17" s="44">
        <v>-3.4305883300000297</v>
      </c>
      <c r="E17" s="45">
        <v>-46.74744537000004</v>
      </c>
      <c r="F17" s="44">
        <v>11.995605029999993</v>
      </c>
      <c r="G17" s="44">
        <v>-21.15678201</v>
      </c>
      <c r="H17" s="44">
        <v>-6.349345830000015</v>
      </c>
      <c r="I17" s="44">
        <v>0.056748840000000356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20.782007699999994</v>
      </c>
      <c r="C18" s="44">
        <v>69.90339219</v>
      </c>
      <c r="D18" s="44">
        <v>-47.642479559999984</v>
      </c>
      <c r="E18" s="45">
        <v>1.216423159999989</v>
      </c>
      <c r="F18" s="44">
        <v>-20.97862884</v>
      </c>
      <c r="G18" s="44">
        <v>-31.67497571</v>
      </c>
      <c r="H18" s="44">
        <v>299.30661553000004</v>
      </c>
      <c r="I18" s="44">
        <v>44.25579026999997</v>
      </c>
    </row>
    <row r="19" spans="1:9" ht="12.75" customHeight="1">
      <c r="A19" s="15" t="str">
        <f>HLOOKUP(INDICE!$F$2,Nombres!$C$3:$E$859,54)</f>
        <v>Beneficio antes de impuestos</v>
      </c>
      <c r="B19" s="50">
        <v>-132.46397525000037</v>
      </c>
      <c r="C19" s="51">
        <v>-120.80231996999976</v>
      </c>
      <c r="D19" s="51">
        <v>-442.5221796100012</v>
      </c>
      <c r="E19" s="52">
        <v>-147.25260381000032</v>
      </c>
      <c r="F19" s="51">
        <v>-422.02169206</v>
      </c>
      <c r="G19" s="51">
        <v>-37.42286584999991</v>
      </c>
      <c r="H19" s="51">
        <v>-8.249399779999976</v>
      </c>
      <c r="I19" s="51">
        <v>9.451020470000138</v>
      </c>
    </row>
    <row r="20" spans="1:9" ht="13.5" customHeight="1">
      <c r="A20" s="16" t="str">
        <f>HLOOKUP(INDICE!$F$2,Nombres!$C$3:$E$859,55)</f>
        <v>Impuesto sobre beneficios</v>
      </c>
      <c r="B20" s="43">
        <v>27.79370662000003</v>
      </c>
      <c r="C20" s="44">
        <v>171.01082939999998</v>
      </c>
      <c r="D20" s="44">
        <v>239.71517613000003</v>
      </c>
      <c r="E20" s="45">
        <v>63.90632377999993</v>
      </c>
      <c r="F20" s="44">
        <v>143.95261861</v>
      </c>
      <c r="G20" s="44">
        <v>77.16988479000003</v>
      </c>
      <c r="H20" s="44">
        <v>121.21449094999997</v>
      </c>
      <c r="I20" s="44">
        <v>76.06778974000002</v>
      </c>
    </row>
    <row r="21" spans="1:9" ht="13.5" customHeight="1">
      <c r="A21" s="15" t="str">
        <f>HLOOKUP(INDICE!$F$2,Nombres!$C$3:$E$859,269)</f>
        <v>Beneficio después de impuestos de operaciones continuadas</v>
      </c>
      <c r="B21" s="50">
        <v>-104.67026863000032</v>
      </c>
      <c r="C21" s="51">
        <v>50.20850943000019</v>
      </c>
      <c r="D21" s="51">
        <v>-202.80700348000116</v>
      </c>
      <c r="E21" s="52">
        <v>-83.34628003000026</v>
      </c>
      <c r="F21" s="51">
        <v>-278.06907345</v>
      </c>
      <c r="G21" s="51">
        <v>39.74701894000006</v>
      </c>
      <c r="H21" s="51">
        <v>112.96509117</v>
      </c>
      <c r="I21" s="51">
        <v>85.51881021000017</v>
      </c>
    </row>
    <row r="22" spans="1:9" ht="13.5" customHeight="1">
      <c r="A22" s="16" t="str">
        <f>HLOOKUP(INDICE!$F$2,Nombres!$C$3:$E$859,270)</f>
        <v>Beneficio después de impuestos de  operaciones interrumpidas</v>
      </c>
      <c r="B22" s="43">
        <v>1.5190000000000001</v>
      </c>
      <c r="C22" s="44">
        <v>1.35</v>
      </c>
      <c r="D22" s="44">
        <v>1.6909999999999994</v>
      </c>
      <c r="E22" s="45">
        <v>0.8110000000000003</v>
      </c>
      <c r="F22" s="44">
        <v>1.383</v>
      </c>
      <c r="G22" s="44">
        <v>1.6439999999999997</v>
      </c>
      <c r="H22" s="44">
        <v>1.6950000000000005</v>
      </c>
      <c r="I22" s="44">
        <v>10.174</v>
      </c>
    </row>
    <row r="23" spans="1:9" ht="13.5" customHeight="1">
      <c r="A23" s="15" t="str">
        <f>HLOOKUP(INDICE!$F$2,Nombres!$C$3:$E$859,56)</f>
        <v>Beneficio después de impuestos</v>
      </c>
      <c r="B23" s="50">
        <v>-103.15126863000033</v>
      </c>
      <c r="C23" s="51">
        <v>51.55850943000019</v>
      </c>
      <c r="D23" s="51">
        <v>-201.11600348000118</v>
      </c>
      <c r="E23" s="52">
        <v>-82.53528003000037</v>
      </c>
      <c r="F23" s="51">
        <v>-276.68607345000004</v>
      </c>
      <c r="G23" s="51">
        <v>41.391018940000066</v>
      </c>
      <c r="H23" s="51">
        <v>114.66009117000004</v>
      </c>
      <c r="I23" s="51">
        <v>95.69281021000016</v>
      </c>
    </row>
    <row r="24" spans="1:9" ht="12" customHeight="1">
      <c r="A24" s="16" t="str">
        <f>HLOOKUP(INDICE!$F$2,Nombres!$C$3:$E$859,57)</f>
        <v>Resultado atribuido a la minoría</v>
      </c>
      <c r="B24" s="43">
        <v>-0.36672653</v>
      </c>
      <c r="C24" s="44">
        <v>2.10822453</v>
      </c>
      <c r="D24" s="44">
        <v>0.10801199999999983</v>
      </c>
      <c r="E24" s="45">
        <v>0.5581119999999746</v>
      </c>
      <c r="F24" s="44">
        <v>0.2519640000000001</v>
      </c>
      <c r="G24" s="44">
        <v>0.5813</v>
      </c>
      <c r="H24" s="44">
        <v>0.21776408</v>
      </c>
      <c r="I24" s="44">
        <v>0.07636604000000002</v>
      </c>
    </row>
    <row r="25" spans="1:9" ht="14.25" customHeight="1">
      <c r="A25" s="15" t="str">
        <f>HLOOKUP(INDICE!$F$2,Nombres!$C$3:$E$859,58)</f>
        <v>Beneficio atribuido al Grupo</v>
      </c>
      <c r="B25" s="50">
        <v>-103.51799516000035</v>
      </c>
      <c r="C25" s="51">
        <v>53.66673396000023</v>
      </c>
      <c r="D25" s="51">
        <v>-201.00799148000118</v>
      </c>
      <c r="E25" s="52">
        <v>-81.97716803000034</v>
      </c>
      <c r="F25" s="51">
        <v>-276.43410945000005</v>
      </c>
      <c r="G25" s="51">
        <v>41.97231894000012</v>
      </c>
      <c r="H25" s="51">
        <v>114.87785524999998</v>
      </c>
      <c r="I25" s="51">
        <v>95.76917625000017</v>
      </c>
    </row>
  </sheetData>
  <sheetProtection sheet="1" objects="1" scenarios="1"/>
  <mergeCells count="2">
    <mergeCell ref="B4:E4"/>
    <mergeCell ref="F4:I4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HLOOKUP(INDICE!$F$2,Nombres!$C$3:$E$859,186)</f>
        <v>Corporate &amp; Investment Banking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383.31906036</v>
      </c>
      <c r="C6" s="51">
        <v>392.16002582</v>
      </c>
      <c r="D6" s="51">
        <v>426.28639541999996</v>
      </c>
      <c r="E6" s="52">
        <v>435.69054557000004</v>
      </c>
      <c r="F6" s="51">
        <v>406.55606947</v>
      </c>
      <c r="G6" s="51">
        <v>405.711634</v>
      </c>
      <c r="H6" s="51">
        <v>425.93766786000003</v>
      </c>
      <c r="I6" s="51">
        <v>411.56559376999996</v>
      </c>
    </row>
    <row r="7" spans="1:9" ht="15">
      <c r="A7" s="16" t="str">
        <f>HLOOKUP(INDICE!$F$2,Nombres!$C$3:$E$859,39)</f>
        <v>Comisiones</v>
      </c>
      <c r="B7" s="43">
        <v>160.65573526999998</v>
      </c>
      <c r="C7" s="44">
        <v>181.13357073999998</v>
      </c>
      <c r="D7" s="44">
        <v>156.04751082</v>
      </c>
      <c r="E7" s="45">
        <v>154.42749967999998</v>
      </c>
      <c r="F7" s="44">
        <v>186.79683805999997</v>
      </c>
      <c r="G7" s="44">
        <v>166.69072704</v>
      </c>
      <c r="H7" s="44">
        <v>177.84510093999998</v>
      </c>
      <c r="I7" s="44">
        <v>185.1624629028022</v>
      </c>
    </row>
    <row r="8" spans="1:9" ht="15">
      <c r="A8" s="16" t="str">
        <f>HLOOKUP(INDICE!$F$2,Nombres!$C$3:$E$859,40)</f>
        <v>Resultados de operaciones financieras</v>
      </c>
      <c r="B8" s="43">
        <v>224.48171667</v>
      </c>
      <c r="C8" s="44">
        <v>22.696371569999993</v>
      </c>
      <c r="D8" s="44">
        <v>-44.045154769999996</v>
      </c>
      <c r="E8" s="45">
        <v>-12.460128640000022</v>
      </c>
      <c r="F8" s="44">
        <v>110.08257337</v>
      </c>
      <c r="G8" s="44">
        <v>18.382194599999977</v>
      </c>
      <c r="H8" s="44">
        <v>33.63269994</v>
      </c>
      <c r="I8" s="44">
        <v>86.90329624999998</v>
      </c>
    </row>
    <row r="9" spans="1:9" ht="15">
      <c r="A9" s="16" t="str">
        <f>HLOOKUP(INDICE!$F$2,Nombres!$C$3:$E$859,95)</f>
        <v>Otros ingresos netos</v>
      </c>
      <c r="B9" s="43">
        <v>2.8111764900000002</v>
      </c>
      <c r="C9" s="44">
        <v>42.73711462</v>
      </c>
      <c r="D9" s="44">
        <v>23.528973349999994</v>
      </c>
      <c r="E9" s="45">
        <v>11.524855999999996</v>
      </c>
      <c r="F9" s="44">
        <v>-1.6763437200000002</v>
      </c>
      <c r="G9" s="44">
        <v>55.022965889999995</v>
      </c>
      <c r="H9" s="44">
        <v>-0.489505560000008</v>
      </c>
      <c r="I9" s="44">
        <v>-9.355387609999992</v>
      </c>
    </row>
    <row r="10" spans="1:9" ht="15">
      <c r="A10" s="15" t="str">
        <f>HLOOKUP(INDICE!$F$2,Nombres!$C$3:$E$859,44)</f>
        <v>Margen bruto</v>
      </c>
      <c r="B10" s="50">
        <v>771.2676887899999</v>
      </c>
      <c r="C10" s="51">
        <v>638.72708275</v>
      </c>
      <c r="D10" s="51">
        <v>561.81772482</v>
      </c>
      <c r="E10" s="52">
        <v>589.18277261</v>
      </c>
      <c r="F10" s="51">
        <v>701.7591371799999</v>
      </c>
      <c r="G10" s="51">
        <v>645.80752153</v>
      </c>
      <c r="H10" s="51">
        <v>636.9259631799999</v>
      </c>
      <c r="I10" s="51">
        <v>674.2759653128021</v>
      </c>
    </row>
    <row r="11" spans="1:9" ht="15">
      <c r="A11" s="16" t="str">
        <f>HLOOKUP(INDICE!$F$2,Nombres!$C$3:$E$859,45)</f>
        <v>Gastos de explotación</v>
      </c>
      <c r="B11" s="43">
        <v>-206.46687156000002</v>
      </c>
      <c r="C11" s="44">
        <v>-208.48362518000002</v>
      </c>
      <c r="D11" s="44">
        <v>-213.82766817</v>
      </c>
      <c r="E11" s="45">
        <v>-216.46109033000005</v>
      </c>
      <c r="F11" s="44">
        <v>-214.92372859</v>
      </c>
      <c r="G11" s="44">
        <v>-224.25708592</v>
      </c>
      <c r="H11" s="44">
        <v>-222.98980395</v>
      </c>
      <c r="I11" s="44">
        <v>-229.93352894</v>
      </c>
    </row>
    <row r="12" spans="1:9" ht="15">
      <c r="A12" s="16" t="str">
        <f>HLOOKUP(INDICE!$F$2,Nombres!$C$3:$E$859,46)</f>
        <v>  Gastos de administración</v>
      </c>
      <c r="B12" s="43">
        <v>-204.93421855</v>
      </c>
      <c r="C12" s="44">
        <v>-206.87382718</v>
      </c>
      <c r="D12" s="44">
        <v>-212.06549944</v>
      </c>
      <c r="E12" s="45">
        <v>-214.43258755000005</v>
      </c>
      <c r="F12" s="44">
        <v>-210.53478644</v>
      </c>
      <c r="G12" s="44">
        <v>-219.82262261</v>
      </c>
      <c r="H12" s="44">
        <v>-217.97061962000004</v>
      </c>
      <c r="I12" s="44">
        <v>-223.75724627</v>
      </c>
    </row>
    <row r="13" spans="1:9" ht="15">
      <c r="A13" s="16" t="str">
        <f>HLOOKUP(INDICE!$F$2,Nombres!$C$3:$E$859,47)</f>
        <v>  Gastos de personal</v>
      </c>
      <c r="B13" s="43">
        <v>-119.24572587</v>
      </c>
      <c r="C13" s="44">
        <v>-118.29310086999999</v>
      </c>
      <c r="D13" s="44">
        <v>-126.60819028</v>
      </c>
      <c r="E13" s="45">
        <v>-118.68374718000001</v>
      </c>
      <c r="F13" s="44">
        <v>-122.40874869000001</v>
      </c>
      <c r="G13" s="44">
        <v>-129.03347279000002</v>
      </c>
      <c r="H13" s="44">
        <v>-121.01769114999999</v>
      </c>
      <c r="I13" s="44">
        <v>-130.23921387</v>
      </c>
    </row>
    <row r="14" spans="1:9" ht="15">
      <c r="A14" s="16" t="str">
        <f>HLOOKUP(INDICE!$F$2,Nombres!$C$3:$E$859,48)</f>
        <v>  Otros gastos generales de administración</v>
      </c>
      <c r="B14" s="43">
        <v>-85.68849268</v>
      </c>
      <c r="C14" s="44">
        <v>-88.58072631</v>
      </c>
      <c r="D14" s="44">
        <v>-85.45730916</v>
      </c>
      <c r="E14" s="45">
        <v>-95.74884037000001</v>
      </c>
      <c r="F14" s="44">
        <v>-88.12603775</v>
      </c>
      <c r="G14" s="44">
        <v>-90.78914981999999</v>
      </c>
      <c r="H14" s="44">
        <v>-96.95292847000002</v>
      </c>
      <c r="I14" s="44">
        <v>-93.51803240000001</v>
      </c>
    </row>
    <row r="15" spans="1:9" ht="13.5" customHeight="1">
      <c r="A15" s="16" t="str">
        <f>HLOOKUP(INDICE!$F$2,Nombres!$C$3:$E$859,49)</f>
        <v>  Amortizaciones</v>
      </c>
      <c r="B15" s="43">
        <v>-1.5326530099999998</v>
      </c>
      <c r="C15" s="44">
        <v>-1.609798</v>
      </c>
      <c r="D15" s="44">
        <v>-1.76216873</v>
      </c>
      <c r="E15" s="45">
        <v>-2.02850278</v>
      </c>
      <c r="F15" s="44">
        <v>-4.38894215</v>
      </c>
      <c r="G15" s="44">
        <v>-4.43446331</v>
      </c>
      <c r="H15" s="44">
        <v>-5.01918433</v>
      </c>
      <c r="I15" s="44">
        <v>-6.17628267</v>
      </c>
    </row>
    <row r="16" spans="1:9" ht="12.75" customHeight="1">
      <c r="A16" s="15" t="str">
        <f>HLOOKUP(INDICE!$F$2,Nombres!$C$3:$E$859,50)</f>
        <v>Margen neto</v>
      </c>
      <c r="B16" s="50">
        <v>564.80081723</v>
      </c>
      <c r="C16" s="51">
        <v>430.24345757000003</v>
      </c>
      <c r="D16" s="51">
        <v>347.99005665</v>
      </c>
      <c r="E16" s="52">
        <v>372.7216822799999</v>
      </c>
      <c r="F16" s="51">
        <v>486.83540859000004</v>
      </c>
      <c r="G16" s="51">
        <v>421.55043561</v>
      </c>
      <c r="H16" s="51">
        <v>413.93615923000004</v>
      </c>
      <c r="I16" s="51">
        <v>444.3424363728021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-24.620174119999998</v>
      </c>
      <c r="C17" s="44">
        <v>32.36259790999999</v>
      </c>
      <c r="D17" s="44">
        <v>-74.20327699999999</v>
      </c>
      <c r="E17" s="45">
        <v>18.06987023</v>
      </c>
      <c r="F17" s="44">
        <v>-60.046850770000006</v>
      </c>
      <c r="G17" s="44">
        <v>5.482525150000004</v>
      </c>
      <c r="H17" s="44">
        <v>-35.18716694000001</v>
      </c>
      <c r="I17" s="44">
        <v>-75.57056462000001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-7.178211299999999</v>
      </c>
      <c r="C18" s="44">
        <v>-0.14443149000000044</v>
      </c>
      <c r="D18" s="44">
        <v>0.06708020999999875</v>
      </c>
      <c r="E18" s="45">
        <v>-5.349923079999999</v>
      </c>
      <c r="F18" s="44">
        <v>-3.634130120000001</v>
      </c>
      <c r="G18" s="44">
        <v>-12.88344295</v>
      </c>
      <c r="H18" s="44">
        <v>1.1375669999999989</v>
      </c>
      <c r="I18" s="44">
        <v>1.7520083100000021</v>
      </c>
    </row>
    <row r="19" spans="1:9" ht="12.75" customHeight="1">
      <c r="A19" s="15" t="str">
        <f>HLOOKUP(INDICE!$F$2,Nombres!$C$3:$E$859,54)</f>
        <v>Beneficio antes de impuestos</v>
      </c>
      <c r="B19" s="50">
        <v>533.00243181</v>
      </c>
      <c r="C19" s="51">
        <v>462.46162399</v>
      </c>
      <c r="D19" s="51">
        <v>273.85385985999994</v>
      </c>
      <c r="E19" s="52">
        <v>385.4416294299999</v>
      </c>
      <c r="F19" s="51">
        <v>423.15442770000004</v>
      </c>
      <c r="G19" s="51">
        <v>414.14951781</v>
      </c>
      <c r="H19" s="51">
        <v>379.8865592899999</v>
      </c>
      <c r="I19" s="51">
        <v>370.5238800628021</v>
      </c>
    </row>
    <row r="20" spans="1:9" ht="13.5" customHeight="1">
      <c r="A20" s="16" t="str">
        <f>HLOOKUP(INDICE!$F$2,Nombres!$C$3:$E$859,55)</f>
        <v>Impuesto sobre beneficios</v>
      </c>
      <c r="B20" s="43">
        <v>-145.08851085999999</v>
      </c>
      <c r="C20" s="44">
        <v>-137.62201190000002</v>
      </c>
      <c r="D20" s="44">
        <v>-77.54429951</v>
      </c>
      <c r="E20" s="45">
        <v>-98.96151884</v>
      </c>
      <c r="F20" s="44">
        <v>-131.96664618</v>
      </c>
      <c r="G20" s="44">
        <v>-123.28882709</v>
      </c>
      <c r="H20" s="44">
        <v>-108.47500648</v>
      </c>
      <c r="I20" s="44">
        <v>-96.08513627000002</v>
      </c>
    </row>
    <row r="21" spans="1:9" ht="13.5" customHeight="1">
      <c r="A21" s="15" t="str">
        <f>HLOOKUP(INDICE!$F$2,Nombres!$C$3:$E$859,56)</f>
        <v>Beneficio después de impuestos</v>
      </c>
      <c r="B21" s="50">
        <v>387.91392095000003</v>
      </c>
      <c r="C21" s="51">
        <v>324.83961209000006</v>
      </c>
      <c r="D21" s="51">
        <v>196.30956035</v>
      </c>
      <c r="E21" s="52">
        <v>286.48011059</v>
      </c>
      <c r="F21" s="51">
        <v>291.18778152</v>
      </c>
      <c r="G21" s="51">
        <v>290.8606907200001</v>
      </c>
      <c r="H21" s="51">
        <v>271.41155281</v>
      </c>
      <c r="I21" s="51">
        <v>274.4387437928021</v>
      </c>
    </row>
    <row r="22" spans="1:9" ht="12" customHeight="1">
      <c r="A22" s="16" t="str">
        <f>HLOOKUP(INDICE!$F$2,Nombres!$C$3:$E$859,57)</f>
        <v>Resultado atribuido a la minoría</v>
      </c>
      <c r="B22" s="43">
        <v>-26.261875779999997</v>
      </c>
      <c r="C22" s="44">
        <v>-18.53536017</v>
      </c>
      <c r="D22" s="44">
        <v>-16.759823129999997</v>
      </c>
      <c r="E22" s="45">
        <v>-21.692521070000005</v>
      </c>
      <c r="F22" s="44">
        <v>-27.8942771</v>
      </c>
      <c r="G22" s="44">
        <v>-31.913047159999998</v>
      </c>
      <c r="H22" s="44">
        <v>-31.31000642</v>
      </c>
      <c r="I22" s="44">
        <v>-37.95048314</v>
      </c>
    </row>
    <row r="23" spans="1:9" ht="14.25" customHeight="1">
      <c r="A23" s="15" t="str">
        <f>HLOOKUP(INDICE!$F$2,Nombres!$C$3:$E$859,58)</f>
        <v>Beneficio atribuido al Grupo</v>
      </c>
      <c r="B23" s="50">
        <v>361.65204516999995</v>
      </c>
      <c r="C23" s="51">
        <v>306.30425192000007</v>
      </c>
      <c r="D23" s="51">
        <v>179.54973722</v>
      </c>
      <c r="E23" s="52">
        <v>264.7875895199999</v>
      </c>
      <c r="F23" s="51">
        <v>263.29350442</v>
      </c>
      <c r="G23" s="51">
        <v>258.9476435600001</v>
      </c>
      <c r="H23" s="51">
        <v>240.10154638999998</v>
      </c>
      <c r="I23" s="51">
        <v>236.48826065280213</v>
      </c>
    </row>
    <row r="24" spans="1:9" s="63" customFormat="1" ht="14.25" customHeight="1">
      <c r="A24" s="61"/>
      <c r="B24" s="62"/>
      <c r="C24" s="62"/>
      <c r="D24" s="62"/>
      <c r="E24" s="62"/>
      <c r="F24" s="62"/>
      <c r="G24" s="62"/>
      <c r="H24" s="62"/>
      <c r="I24" s="62"/>
    </row>
    <row r="25" spans="1:9" ht="18">
      <c r="A25" s="34" t="str">
        <f>HLOOKUP(INDICE!$F$2,Nombres!$C$3:$E$859,93)</f>
        <v>Cuentas de resultados  </v>
      </c>
      <c r="C25" s="35"/>
      <c r="D25" s="35"/>
      <c r="E25" s="35"/>
      <c r="G25" s="59"/>
      <c r="H25" s="59"/>
      <c r="I25" s="59"/>
    </row>
    <row r="26" spans="1:9" ht="15">
      <c r="A26" s="36" t="str">
        <f>HLOOKUP(INDICE!$F$2,Nombres!$C$3:$E$859,31)</f>
        <v>(Millones de euros constantes)</v>
      </c>
      <c r="C26" s="35"/>
      <c r="D26" s="35"/>
      <c r="E26" s="35"/>
      <c r="G26" s="59"/>
      <c r="H26" s="59"/>
      <c r="I26" s="59"/>
    </row>
    <row r="27" spans="1:9" ht="15">
      <c r="A27" s="37"/>
      <c r="B27" s="70">
        <v>2011</v>
      </c>
      <c r="C27" s="70"/>
      <c r="D27" s="70"/>
      <c r="E27" s="70"/>
      <c r="F27" s="71">
        <v>2012</v>
      </c>
      <c r="G27" s="72"/>
      <c r="H27" s="72"/>
      <c r="I27" s="72"/>
    </row>
    <row r="28" spans="1:9" ht="15">
      <c r="A28" s="37"/>
      <c r="B28" s="37" t="str">
        <f>HLOOKUP(INDICE!$F$2,Nombres!$C$3:$E$857,34)</f>
        <v>1er Trim.</v>
      </c>
      <c r="C28" s="37" t="str">
        <f>HLOOKUP(INDICE!$F$2,Nombres!$C$3:$E$857,35)</f>
        <v>2º Trim.</v>
      </c>
      <c r="D28" s="37" t="str">
        <f>HLOOKUP(INDICE!$F$2,Nombres!$C$3:$E$857,36)</f>
        <v>3er Trim.</v>
      </c>
      <c r="E28" s="37" t="str">
        <f>HLOOKUP(INDICE!$F$2,Nombres!$C$3:$E$857,37)</f>
        <v>4º Trim.</v>
      </c>
      <c r="F28" s="37" t="str">
        <f>HLOOKUP(INDICE!$F$2,Nombres!$C$3:$E$857,34)</f>
        <v>1er Trim.</v>
      </c>
      <c r="G28" s="37" t="str">
        <f>HLOOKUP(INDICE!$F$2,Nombres!$C$3:$E$857,35)</f>
        <v>2º Trim.</v>
      </c>
      <c r="H28" s="37" t="str">
        <f>HLOOKUP(INDICE!$F$2,Nombres!$C$3:$E$857,36)</f>
        <v>3er Trim.</v>
      </c>
      <c r="I28" s="37" t="str">
        <f>HLOOKUP(INDICE!$F$2,Nombres!$C$3:$E$857,37)</f>
        <v>4º Trim.</v>
      </c>
    </row>
    <row r="29" spans="1:9" ht="15">
      <c r="A29" s="15" t="str">
        <f>HLOOKUP(INDICE!$F$2,Nombres!$C$3:$E$859,38)</f>
        <v>Margen de intereses</v>
      </c>
      <c r="B29" s="50">
        <v>389.6812287672168</v>
      </c>
      <c r="C29" s="51">
        <v>404.15362306890387</v>
      </c>
      <c r="D29" s="51">
        <v>434.62563515261047</v>
      </c>
      <c r="E29" s="52">
        <v>444.6227606347446</v>
      </c>
      <c r="F29" s="15">
        <v>408.905447658107</v>
      </c>
      <c r="G29" s="15">
        <v>405.9065653129164</v>
      </c>
      <c r="H29" s="15">
        <v>421.5757670704962</v>
      </c>
      <c r="I29" s="15">
        <v>413.3831850584803</v>
      </c>
    </row>
    <row r="30" spans="1:9" ht="15">
      <c r="A30" s="16" t="str">
        <f>HLOOKUP(INDICE!$F$2,Nombres!$C$3:$E$859,39)</f>
        <v>Comisiones</v>
      </c>
      <c r="B30" s="43">
        <v>163.08372978233427</v>
      </c>
      <c r="C30" s="44">
        <v>186.62879144175415</v>
      </c>
      <c r="D30" s="44">
        <v>157.13286484684392</v>
      </c>
      <c r="E30" s="45">
        <v>155.52271221663457</v>
      </c>
      <c r="F30" s="46">
        <v>187.69296787967437</v>
      </c>
      <c r="G30" s="46">
        <v>165.70564063856665</v>
      </c>
      <c r="H30" s="46">
        <v>176.6151632887269</v>
      </c>
      <c r="I30" s="46">
        <v>186.48135713583423</v>
      </c>
    </row>
    <row r="31" spans="1:9" ht="15">
      <c r="A31" s="16" t="str">
        <f>HLOOKUP(INDICE!$F$2,Nombres!$C$3:$E$859,40)</f>
        <v>Resultados de operaciones financieras</v>
      </c>
      <c r="B31" s="43">
        <v>227.8432245186239</v>
      </c>
      <c r="C31" s="44">
        <v>27.27963908578242</v>
      </c>
      <c r="D31" s="44">
        <v>-40.042422610972864</v>
      </c>
      <c r="E31" s="45">
        <v>-10.00283265386767</v>
      </c>
      <c r="F31" s="46">
        <v>111.4785904888655</v>
      </c>
      <c r="G31" s="46">
        <v>17.309533008491577</v>
      </c>
      <c r="H31" s="46">
        <v>32.52129636189602</v>
      </c>
      <c r="I31" s="46">
        <v>87.69134430074688</v>
      </c>
    </row>
    <row r="32" spans="1:9" ht="17.25" customHeight="1">
      <c r="A32" s="16" t="str">
        <f>HLOOKUP(INDICE!$F$2,Nombres!$C$3:$E$859,95)</f>
        <v>Otros ingresos netos</v>
      </c>
      <c r="B32" s="43">
        <v>2.5008445342509527</v>
      </c>
      <c r="C32" s="44">
        <v>41.833576386923795</v>
      </c>
      <c r="D32" s="44">
        <v>22.495608006625872</v>
      </c>
      <c r="E32" s="45">
        <v>11.00838643381265</v>
      </c>
      <c r="F32" s="46">
        <v>-1.9431004001821668</v>
      </c>
      <c r="G32" s="46">
        <v>55.048234714562085</v>
      </c>
      <c r="H32" s="46">
        <v>-0.14691757587043508</v>
      </c>
      <c r="I32" s="46">
        <v>-9.456487738509471</v>
      </c>
    </row>
    <row r="33" spans="1:9" ht="15.75" customHeight="1">
      <c r="A33" s="15" t="str">
        <f>HLOOKUP(INDICE!$F$2,Nombres!$C$3:$E$859,44)</f>
        <v>Margen bruto</v>
      </c>
      <c r="B33" s="50">
        <v>783.109027602426</v>
      </c>
      <c r="C33" s="51">
        <v>659.8956299833643</v>
      </c>
      <c r="D33" s="51">
        <v>574.2116853951075</v>
      </c>
      <c r="E33" s="52">
        <v>601.1510266313242</v>
      </c>
      <c r="F33" s="15">
        <v>706.1339056264646</v>
      </c>
      <c r="G33" s="15">
        <v>643.9699736745367</v>
      </c>
      <c r="H33" s="15">
        <v>630.5653091452486</v>
      </c>
      <c r="I33" s="15">
        <v>678.099398756552</v>
      </c>
    </row>
    <row r="34" spans="1:9" ht="15">
      <c r="A34" s="16" t="str">
        <f>HLOOKUP(INDICE!$F$2,Nombres!$C$3:$E$859,45)</f>
        <v>Gastos de explotación</v>
      </c>
      <c r="B34" s="43">
        <v>-210.31362011494616</v>
      </c>
      <c r="C34" s="44">
        <v>-215.1522213022721</v>
      </c>
      <c r="D34" s="44">
        <v>-215.88745442658598</v>
      </c>
      <c r="E34" s="45">
        <v>-217.846735453521</v>
      </c>
      <c r="F34" s="46">
        <v>-216.15315246559922</v>
      </c>
      <c r="G34" s="46">
        <v>-222.35354835976617</v>
      </c>
      <c r="H34" s="46">
        <v>-221.90894672443943</v>
      </c>
      <c r="I34" s="46">
        <v>-231.68849985019517</v>
      </c>
    </row>
    <row r="35" spans="1:9" ht="15">
      <c r="A35" s="16" t="str">
        <f>HLOOKUP(INDICE!$F$2,Nombres!$C$3:$E$859,46)</f>
        <v>  Gastos de administración</v>
      </c>
      <c r="B35" s="43">
        <v>-208.73353093100386</v>
      </c>
      <c r="C35" s="44">
        <v>-213.4661696404131</v>
      </c>
      <c r="D35" s="44">
        <v>-214.11646952173106</v>
      </c>
      <c r="E35" s="45">
        <v>-215.80081527206855</v>
      </c>
      <c r="F35" s="46">
        <v>-211.72639565166082</v>
      </c>
      <c r="G35" s="46">
        <v>-217.91618178754982</v>
      </c>
      <c r="H35" s="46">
        <v>-216.95688267734693</v>
      </c>
      <c r="I35" s="46">
        <v>-225.48581482344247</v>
      </c>
    </row>
    <row r="36" spans="1:9" ht="15">
      <c r="A36" s="16" t="str">
        <f>HLOOKUP(INDICE!$F$2,Nombres!$C$3:$E$859,47)</f>
        <v>  Gastos de personal</v>
      </c>
      <c r="B36" s="43">
        <v>-120.83607276848869</v>
      </c>
      <c r="C36" s="44">
        <v>-121.50297563276814</v>
      </c>
      <c r="D36" s="44">
        <v>-127.06758489637215</v>
      </c>
      <c r="E36" s="45">
        <v>-118.72112094192703</v>
      </c>
      <c r="F36" s="46">
        <v>-122.95123230362205</v>
      </c>
      <c r="G36" s="46">
        <v>-127.5243752927841</v>
      </c>
      <c r="H36" s="46">
        <v>-120.90517363106558</v>
      </c>
      <c r="I36" s="46">
        <v>-131.31834527252826</v>
      </c>
    </row>
    <row r="37" spans="1:9" ht="15">
      <c r="A37" s="16" t="str">
        <f>HLOOKUP(INDICE!$F$2,Nombres!$C$3:$E$859,48)</f>
        <v>  Otros gastos generales de administración</v>
      </c>
      <c r="B37" s="43">
        <v>-87.89745816251516</v>
      </c>
      <c r="C37" s="44">
        <v>-91.96319400764497</v>
      </c>
      <c r="D37" s="44">
        <v>-87.0488846253589</v>
      </c>
      <c r="E37" s="45">
        <v>-97.0796943301415</v>
      </c>
      <c r="F37" s="46">
        <v>-88.7751633480388</v>
      </c>
      <c r="G37" s="46">
        <v>-90.39180649476572</v>
      </c>
      <c r="H37" s="46">
        <v>-96.05170904628133</v>
      </c>
      <c r="I37" s="46">
        <v>-94.16746955091419</v>
      </c>
    </row>
    <row r="38" spans="1:9" ht="13.5" customHeight="1">
      <c r="A38" s="16" t="str">
        <f>HLOOKUP(INDICE!$F$2,Nombres!$C$3:$E$859,49)</f>
        <v>  Amortizaciones</v>
      </c>
      <c r="B38" s="43">
        <v>-1.5800891839422895</v>
      </c>
      <c r="C38" s="44">
        <v>-1.6860516618589876</v>
      </c>
      <c r="D38" s="44">
        <v>-1.7709849048549362</v>
      </c>
      <c r="E38" s="45">
        <v>-2.045920181452475</v>
      </c>
      <c r="F38" s="46">
        <v>-4.4267568139383675</v>
      </c>
      <c r="G38" s="46">
        <v>-4.437366572216355</v>
      </c>
      <c r="H38" s="46">
        <v>-4.952064047092556</v>
      </c>
      <c r="I38" s="46">
        <v>-6.202685026752722</v>
      </c>
    </row>
    <row r="39" spans="1:9" ht="14.25" customHeight="1">
      <c r="A39" s="15" t="str">
        <f>HLOOKUP(INDICE!$F$2,Nombres!$C$3:$E$859,50)</f>
        <v>Margen neto</v>
      </c>
      <c r="B39" s="50">
        <v>572.7954074874799</v>
      </c>
      <c r="C39" s="51">
        <v>444.7434086810922</v>
      </c>
      <c r="D39" s="51">
        <v>358.3242309685214</v>
      </c>
      <c r="E39" s="52">
        <v>383.3042911778032</v>
      </c>
      <c r="F39" s="15">
        <v>489.98075316086556</v>
      </c>
      <c r="G39" s="15">
        <v>421.61642531477065</v>
      </c>
      <c r="H39" s="15">
        <v>408.6563624208093</v>
      </c>
      <c r="I39" s="15">
        <v>446.4108989063567</v>
      </c>
    </row>
    <row r="40" spans="1:9" ht="15">
      <c r="A40" s="16" t="str">
        <f>HLOOKUP(INDICE!$F$2,Nombres!$C$3:$E$859,51)</f>
        <v>Pérdidas por deterioro de activos financieros</v>
      </c>
      <c r="B40" s="43">
        <v>-24.82809183439603</v>
      </c>
      <c r="C40" s="44">
        <v>32.49428472626396</v>
      </c>
      <c r="D40" s="44">
        <v>-75.08681441782171</v>
      </c>
      <c r="E40" s="45">
        <v>18.476936706847546</v>
      </c>
      <c r="F40" s="46">
        <v>-59.79374458399833</v>
      </c>
      <c r="G40" s="46">
        <v>6.048000838474909</v>
      </c>
      <c r="H40" s="46">
        <v>-35.64589126307196</v>
      </c>
      <c r="I40" s="46">
        <v>-75.93042217140462</v>
      </c>
    </row>
    <row r="41" spans="1:9" ht="16.5" customHeight="1">
      <c r="A41" s="16" t="str">
        <f>HLOOKUP(INDICE!$F$2,Nombres!$C$3:$E$859,160)</f>
        <v>Dotaciones a provisiones y otros resultados</v>
      </c>
      <c r="B41" s="43">
        <v>-7.648816281847546</v>
      </c>
      <c r="C41" s="44">
        <v>-0.297543050989609</v>
      </c>
      <c r="D41" s="44">
        <v>0.2741962910867555</v>
      </c>
      <c r="E41" s="45">
        <v>-5.312360612399114</v>
      </c>
      <c r="F41" s="46">
        <v>-3.7288300309858293</v>
      </c>
      <c r="G41" s="46">
        <v>-12.934451514906486</v>
      </c>
      <c r="H41" s="46">
        <v>1.3037837957170684</v>
      </c>
      <c r="I41" s="46">
        <v>1.7314999901752435</v>
      </c>
    </row>
    <row r="42" spans="1:9" ht="12.75" customHeight="1">
      <c r="A42" s="15" t="str">
        <f>HLOOKUP(INDICE!$F$2,Nombres!$C$3:$E$859,54)</f>
        <v>Beneficio antes de impuestos</v>
      </c>
      <c r="B42" s="50">
        <v>540.3184993712363</v>
      </c>
      <c r="C42" s="51">
        <v>476.94015035636653</v>
      </c>
      <c r="D42" s="51">
        <v>283.5116128417865</v>
      </c>
      <c r="E42" s="52">
        <v>396.4688672722516</v>
      </c>
      <c r="F42" s="15">
        <v>426.4581785458814</v>
      </c>
      <c r="G42" s="15">
        <v>414.72997463833906</v>
      </c>
      <c r="H42" s="15">
        <v>374.3142549534544</v>
      </c>
      <c r="I42" s="15">
        <v>372.21197672512733</v>
      </c>
    </row>
    <row r="43" spans="1:9" ht="13.5" customHeight="1">
      <c r="A43" s="16" t="str">
        <f>HLOOKUP(INDICE!$F$2,Nombres!$C$3:$E$859,55)</f>
        <v>Impuesto sobre beneficios</v>
      </c>
      <c r="B43" s="43">
        <v>-146.87741657730652</v>
      </c>
      <c r="C43" s="44">
        <v>-141.88197110418065</v>
      </c>
      <c r="D43" s="44">
        <v>-80.56197023504919</v>
      </c>
      <c r="E43" s="45">
        <v>-102.50303253875725</v>
      </c>
      <c r="F43" s="46">
        <v>-133.0038351726467</v>
      </c>
      <c r="G43" s="46">
        <v>-123.3508743362283</v>
      </c>
      <c r="H43" s="46">
        <v>-106.75181213622054</v>
      </c>
      <c r="I43" s="46">
        <v>-96.70909437490448</v>
      </c>
    </row>
    <row r="44" spans="1:9" ht="12.75" customHeight="1">
      <c r="A44" s="15" t="str">
        <f>HLOOKUP(INDICE!$F$2,Nombres!$C$3:$E$859,56)</f>
        <v>Beneficio después de impuestos</v>
      </c>
      <c r="B44" s="50">
        <v>393.4410827939297</v>
      </c>
      <c r="C44" s="51">
        <v>335.05817925218594</v>
      </c>
      <c r="D44" s="51">
        <v>202.94964260673726</v>
      </c>
      <c r="E44" s="52">
        <v>293.9658347334944</v>
      </c>
      <c r="F44" s="15">
        <v>293.4543433732346</v>
      </c>
      <c r="G44" s="15">
        <v>291.3791003021107</v>
      </c>
      <c r="H44" s="15">
        <v>267.5624428172339</v>
      </c>
      <c r="I44" s="15">
        <v>275.5028823502229</v>
      </c>
    </row>
    <row r="45" spans="1:9" ht="12.75" customHeight="1">
      <c r="A45" s="16" t="str">
        <f>HLOOKUP(INDICE!$F$2,Nombres!$C$3:$E$859,57)</f>
        <v>Resultado atribuido a la minoría</v>
      </c>
      <c r="B45" s="43">
        <v>-28.0945278594374</v>
      </c>
      <c r="C45" s="44">
        <v>-20.83613091788216</v>
      </c>
      <c r="D45" s="44">
        <v>-18.525022760908207</v>
      </c>
      <c r="E45" s="45">
        <v>-22.885693695851316</v>
      </c>
      <c r="F45" s="46">
        <v>-28.49330075758891</v>
      </c>
      <c r="G45" s="46">
        <v>-31.955642350625848</v>
      </c>
      <c r="H45" s="46">
        <v>-30.432350495293747</v>
      </c>
      <c r="I45" s="46">
        <v>-38.1865202164915</v>
      </c>
    </row>
    <row r="46" spans="1:9" ht="15" customHeight="1">
      <c r="A46" s="15" t="str">
        <f>HLOOKUP(INDICE!$F$2,Nombres!$C$3:$E$859,58)</f>
        <v>Beneficio atribuido al Grupo</v>
      </c>
      <c r="B46" s="50">
        <v>365.3465549344923</v>
      </c>
      <c r="C46" s="51">
        <v>314.22204833430374</v>
      </c>
      <c r="D46" s="51">
        <v>184.42461984582903</v>
      </c>
      <c r="E46" s="52">
        <v>271.08014103764305</v>
      </c>
      <c r="F46" s="15">
        <v>264.9610426156457</v>
      </c>
      <c r="G46" s="15">
        <v>259.42345795148486</v>
      </c>
      <c r="H46" s="15">
        <v>237.1300923219401</v>
      </c>
      <c r="I46" s="15">
        <v>237.31636213373145</v>
      </c>
    </row>
  </sheetData>
  <sheetProtection sheet="1" objects="1" scenarios="1"/>
  <mergeCells count="4">
    <mergeCell ref="B4:E4"/>
    <mergeCell ref="F4:I4"/>
    <mergeCell ref="B27:E27"/>
    <mergeCell ref="F27:I27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74"/>
  <sheetViews>
    <sheetView showGridLines="0" showZeros="0" showOutlineSymbols="0" zoomScale="95" zoomScaleNormal="95" zoomScalePageLayoutView="0" workbookViewId="0" topLeftCell="A258">
      <selection activeCell="C267" sqref="C267"/>
    </sheetView>
  </sheetViews>
  <sheetFormatPr defaultColWidth="11.421875" defaultRowHeight="15"/>
  <cols>
    <col min="1" max="1" width="2.421875" style="1" customWidth="1"/>
    <col min="2" max="2" width="5.28125" style="1" bestFit="1" customWidth="1"/>
    <col min="3" max="3" width="56.140625" style="2" customWidth="1"/>
    <col min="4" max="5" width="38.57421875" style="2" customWidth="1"/>
    <col min="6" max="16384" width="11.421875" style="1" customWidth="1"/>
  </cols>
  <sheetData>
    <row r="2" spans="2:4" ht="11.25">
      <c r="B2" s="1" t="s">
        <v>0</v>
      </c>
      <c r="C2" s="2" t="s">
        <v>1</v>
      </c>
      <c r="D2" s="2" t="s">
        <v>2</v>
      </c>
    </row>
    <row r="3" spans="2:5" ht="11.25">
      <c r="B3" s="1">
        <v>1</v>
      </c>
      <c r="C3" s="3">
        <v>1</v>
      </c>
      <c r="D3" s="3">
        <v>2</v>
      </c>
      <c r="E3" s="3"/>
    </row>
    <row r="4" spans="2:4" ht="11.25">
      <c r="B4" s="1">
        <v>2</v>
      </c>
      <c r="C4" s="2" t="s">
        <v>3</v>
      </c>
      <c r="D4" s="2" t="s">
        <v>4</v>
      </c>
    </row>
    <row r="5" spans="2:4" ht="11.25">
      <c r="B5" s="1">
        <f aca="true" t="shared" si="0" ref="B5:B68">B4+1</f>
        <v>3</v>
      </c>
      <c r="C5" s="2" t="s">
        <v>5</v>
      </c>
      <c r="D5" s="2" t="s">
        <v>6</v>
      </c>
    </row>
    <row r="6" spans="2:4" ht="11.25">
      <c r="B6" s="1">
        <f t="shared" si="0"/>
        <v>4</v>
      </c>
      <c r="C6" s="2" t="s">
        <v>7</v>
      </c>
      <c r="D6" s="2" t="s">
        <v>8</v>
      </c>
    </row>
    <row r="7" spans="2:4" ht="11.25">
      <c r="B7" s="1">
        <f t="shared" si="0"/>
        <v>5</v>
      </c>
      <c r="C7" s="2" t="s">
        <v>9</v>
      </c>
      <c r="D7" s="2" t="s">
        <v>10</v>
      </c>
    </row>
    <row r="8" spans="2:4" ht="11.25">
      <c r="B8" s="1">
        <f t="shared" si="0"/>
        <v>6</v>
      </c>
      <c r="C8" s="2" t="s">
        <v>11</v>
      </c>
      <c r="D8" s="2" t="s">
        <v>12</v>
      </c>
    </row>
    <row r="9" spans="2:4" ht="11.25">
      <c r="B9" s="1">
        <f t="shared" si="0"/>
        <v>7</v>
      </c>
      <c r="C9" s="2" t="s">
        <v>467</v>
      </c>
      <c r="D9" s="2" t="s">
        <v>465</v>
      </c>
    </row>
    <row r="10" spans="2:4" ht="11.25">
      <c r="B10" s="1">
        <f t="shared" si="0"/>
        <v>8</v>
      </c>
      <c r="C10" s="2" t="s">
        <v>15</v>
      </c>
      <c r="D10" s="2" t="s">
        <v>16</v>
      </c>
    </row>
    <row r="11" spans="2:4" ht="11.25">
      <c r="B11" s="1">
        <f t="shared" si="0"/>
        <v>9</v>
      </c>
      <c r="C11" s="2" t="s">
        <v>17</v>
      </c>
      <c r="D11" s="2" t="s">
        <v>18</v>
      </c>
    </row>
    <row r="12" spans="2:4" ht="11.25">
      <c r="B12" s="1">
        <f t="shared" si="0"/>
        <v>10</v>
      </c>
      <c r="C12" s="2" t="s">
        <v>19</v>
      </c>
      <c r="D12" s="2" t="s">
        <v>20</v>
      </c>
    </row>
    <row r="13" spans="2:4" ht="11.25">
      <c r="B13" s="1">
        <f t="shared" si="0"/>
        <v>11</v>
      </c>
      <c r="C13" s="2" t="s">
        <v>21</v>
      </c>
      <c r="D13" s="2" t="s">
        <v>22</v>
      </c>
    </row>
    <row r="14" spans="2:4" ht="11.25">
      <c r="B14" s="1">
        <f t="shared" si="0"/>
        <v>12</v>
      </c>
      <c r="C14" s="2" t="s">
        <v>23</v>
      </c>
      <c r="D14" s="2" t="s">
        <v>24</v>
      </c>
    </row>
    <row r="15" spans="2:4" ht="11.25">
      <c r="B15" s="1">
        <f t="shared" si="0"/>
        <v>13</v>
      </c>
      <c r="C15" s="2" t="s">
        <v>25</v>
      </c>
      <c r="D15" s="2" t="s">
        <v>26</v>
      </c>
    </row>
    <row r="16" spans="2:4" ht="11.25">
      <c r="B16" s="1">
        <f t="shared" si="0"/>
        <v>14</v>
      </c>
      <c r="C16" s="2" t="s">
        <v>27</v>
      </c>
      <c r="D16" s="2" t="s">
        <v>28</v>
      </c>
    </row>
    <row r="17" spans="2:4" ht="11.25">
      <c r="B17" s="1">
        <f t="shared" si="0"/>
        <v>15</v>
      </c>
      <c r="C17" s="2" t="s">
        <v>29</v>
      </c>
      <c r="D17" s="2" t="s">
        <v>29</v>
      </c>
    </row>
    <row r="18" spans="2:4" ht="11.25">
      <c r="B18" s="1">
        <f t="shared" si="0"/>
        <v>16</v>
      </c>
      <c r="C18" s="2" t="s">
        <v>30</v>
      </c>
      <c r="D18" s="2" t="s">
        <v>30</v>
      </c>
    </row>
    <row r="19" spans="2:4" ht="11.25">
      <c r="B19" s="1">
        <f t="shared" si="0"/>
        <v>17</v>
      </c>
      <c r="C19" s="2" t="s">
        <v>31</v>
      </c>
      <c r="D19" s="2" t="s">
        <v>31</v>
      </c>
    </row>
    <row r="20" spans="2:4" ht="11.25">
      <c r="B20" s="1">
        <f t="shared" si="0"/>
        <v>18</v>
      </c>
      <c r="C20" s="2" t="s">
        <v>32</v>
      </c>
      <c r="D20" s="2" t="s">
        <v>33</v>
      </c>
    </row>
    <row r="21" spans="2:4" ht="11.25">
      <c r="B21" s="1">
        <f t="shared" si="0"/>
        <v>19</v>
      </c>
      <c r="C21" s="2" t="s">
        <v>34</v>
      </c>
      <c r="D21" s="2" t="s">
        <v>34</v>
      </c>
    </row>
    <row r="22" spans="2:4" ht="11.25">
      <c r="B22" s="1">
        <f t="shared" si="0"/>
        <v>20</v>
      </c>
      <c r="C22" s="2" t="s">
        <v>35</v>
      </c>
      <c r="D22" s="2" t="s">
        <v>36</v>
      </c>
    </row>
    <row r="23" spans="2:4" ht="11.25">
      <c r="B23" s="1">
        <f t="shared" si="0"/>
        <v>21</v>
      </c>
      <c r="C23" s="2" t="s">
        <v>37</v>
      </c>
      <c r="D23" s="2" t="s">
        <v>38</v>
      </c>
    </row>
    <row r="24" spans="2:4" ht="11.25">
      <c r="B24" s="1">
        <f t="shared" si="0"/>
        <v>22</v>
      </c>
      <c r="C24" s="2" t="s">
        <v>39</v>
      </c>
      <c r="D24" s="2" t="s">
        <v>39</v>
      </c>
    </row>
    <row r="25" spans="2:4" ht="11.25">
      <c r="B25" s="1">
        <f t="shared" si="0"/>
        <v>23</v>
      </c>
      <c r="C25" s="2" t="s">
        <v>40</v>
      </c>
      <c r="D25" s="2" t="s">
        <v>40</v>
      </c>
    </row>
    <row r="26" spans="2:4" ht="11.25">
      <c r="B26" s="1">
        <f t="shared" si="0"/>
        <v>24</v>
      </c>
      <c r="C26" s="2" t="s">
        <v>41</v>
      </c>
      <c r="D26" s="2" t="s">
        <v>41</v>
      </c>
    </row>
    <row r="27" spans="2:4" ht="11.25">
      <c r="B27" s="1">
        <f t="shared" si="0"/>
        <v>25</v>
      </c>
      <c r="C27" s="2" t="s">
        <v>464</v>
      </c>
      <c r="D27" s="2" t="s">
        <v>42</v>
      </c>
    </row>
    <row r="28" spans="2:4" ht="11.25">
      <c r="B28" s="1">
        <f t="shared" si="0"/>
        <v>26</v>
      </c>
      <c r="C28" s="2" t="s">
        <v>43</v>
      </c>
      <c r="D28" s="2" t="s">
        <v>44</v>
      </c>
    </row>
    <row r="29" spans="2:4" ht="11.25">
      <c r="B29" s="1">
        <f t="shared" si="0"/>
        <v>27</v>
      </c>
      <c r="C29" s="2" t="s">
        <v>45</v>
      </c>
      <c r="D29" s="2" t="s">
        <v>46</v>
      </c>
    </row>
    <row r="30" spans="2:4" ht="11.25">
      <c r="B30" s="1">
        <f t="shared" si="0"/>
        <v>28</v>
      </c>
      <c r="C30" s="2" t="s">
        <v>47</v>
      </c>
      <c r="D30" s="2" t="s">
        <v>48</v>
      </c>
    </row>
    <row r="31" spans="2:4" ht="11.25">
      <c r="B31" s="1">
        <f t="shared" si="0"/>
        <v>29</v>
      </c>
      <c r="C31" s="2" t="s">
        <v>49</v>
      </c>
      <c r="D31" s="2" t="s">
        <v>50</v>
      </c>
    </row>
    <row r="32" spans="2:4" ht="11.25">
      <c r="B32" s="1">
        <f t="shared" si="0"/>
        <v>30</v>
      </c>
      <c r="C32" s="2" t="s">
        <v>51</v>
      </c>
      <c r="D32" s="2" t="s">
        <v>52</v>
      </c>
    </row>
    <row r="33" spans="2:4" ht="11.25">
      <c r="B33" s="1">
        <f t="shared" si="0"/>
        <v>31</v>
      </c>
      <c r="C33" s="2" t="s">
        <v>53</v>
      </c>
      <c r="D33" s="2" t="s">
        <v>54</v>
      </c>
    </row>
    <row r="34" spans="2:4" ht="11.25">
      <c r="B34" s="1">
        <f t="shared" si="0"/>
        <v>32</v>
      </c>
      <c r="C34" s="2" t="s">
        <v>55</v>
      </c>
      <c r="D34" s="2" t="s">
        <v>56</v>
      </c>
    </row>
    <row r="35" spans="2:4" ht="11.25">
      <c r="B35" s="1">
        <f t="shared" si="0"/>
        <v>33</v>
      </c>
      <c r="C35" s="2" t="s">
        <v>57</v>
      </c>
      <c r="D35" s="2" t="s">
        <v>58</v>
      </c>
    </row>
    <row r="36" spans="2:4" ht="14.25">
      <c r="B36" s="1">
        <f t="shared" si="0"/>
        <v>34</v>
      </c>
      <c r="C36" s="2" t="s">
        <v>59</v>
      </c>
      <c r="D36" s="2" t="s">
        <v>60</v>
      </c>
    </row>
    <row r="37" spans="2:4" ht="14.25" customHeight="1">
      <c r="B37" s="1">
        <f t="shared" si="0"/>
        <v>35</v>
      </c>
      <c r="C37" s="2" t="s">
        <v>61</v>
      </c>
      <c r="D37" s="2" t="s">
        <v>62</v>
      </c>
    </row>
    <row r="38" spans="2:4" ht="14.25">
      <c r="B38" s="1">
        <f t="shared" si="0"/>
        <v>36</v>
      </c>
      <c r="C38" s="2" t="s">
        <v>63</v>
      </c>
      <c r="D38" s="2" t="s">
        <v>64</v>
      </c>
    </row>
    <row r="39" spans="2:4" ht="11.25">
      <c r="B39" s="1">
        <f t="shared" si="0"/>
        <v>37</v>
      </c>
      <c r="C39" s="2" t="s">
        <v>65</v>
      </c>
      <c r="D39" s="2" t="s">
        <v>66</v>
      </c>
    </row>
    <row r="40" spans="2:4" ht="11.25">
      <c r="B40" s="1">
        <f t="shared" si="0"/>
        <v>38</v>
      </c>
      <c r="C40" s="2" t="s">
        <v>67</v>
      </c>
      <c r="D40" s="2" t="s">
        <v>68</v>
      </c>
    </row>
    <row r="41" spans="2:4" ht="11.25">
      <c r="B41" s="1">
        <f t="shared" si="0"/>
        <v>39</v>
      </c>
      <c r="C41" s="2" t="s">
        <v>69</v>
      </c>
      <c r="D41" s="2" t="s">
        <v>70</v>
      </c>
    </row>
    <row r="42" spans="2:4" ht="11.25">
      <c r="B42" s="1">
        <f t="shared" si="0"/>
        <v>40</v>
      </c>
      <c r="C42" s="2" t="s">
        <v>71</v>
      </c>
      <c r="D42" s="2" t="s">
        <v>72</v>
      </c>
    </row>
    <row r="43" spans="2:4" ht="11.25">
      <c r="B43" s="1">
        <f t="shared" si="0"/>
        <v>41</v>
      </c>
      <c r="C43" s="2" t="s">
        <v>73</v>
      </c>
      <c r="D43" s="2" t="s">
        <v>74</v>
      </c>
    </row>
    <row r="44" spans="2:4" ht="11.25">
      <c r="B44" s="1">
        <f t="shared" si="0"/>
        <v>42</v>
      </c>
      <c r="C44" s="2" t="s">
        <v>75</v>
      </c>
      <c r="D44" s="2" t="s">
        <v>76</v>
      </c>
    </row>
    <row r="45" spans="2:4" ht="11.25">
      <c r="B45" s="1">
        <f t="shared" si="0"/>
        <v>43</v>
      </c>
      <c r="C45" s="2" t="s">
        <v>77</v>
      </c>
      <c r="D45" s="2" t="s">
        <v>78</v>
      </c>
    </row>
    <row r="46" spans="2:4" ht="11.25">
      <c r="B46" s="1">
        <f t="shared" si="0"/>
        <v>44</v>
      </c>
      <c r="C46" s="2" t="s">
        <v>79</v>
      </c>
      <c r="D46" s="2" t="s">
        <v>80</v>
      </c>
    </row>
    <row r="47" spans="2:4" ht="11.25">
      <c r="B47" s="1">
        <f t="shared" si="0"/>
        <v>45</v>
      </c>
      <c r="C47" s="2" t="s">
        <v>81</v>
      </c>
      <c r="D47" s="2" t="s">
        <v>82</v>
      </c>
    </row>
    <row r="48" spans="2:4" ht="11.25">
      <c r="B48" s="1">
        <f t="shared" si="0"/>
        <v>46</v>
      </c>
      <c r="C48" s="2" t="s">
        <v>83</v>
      </c>
      <c r="D48" s="2" t="s">
        <v>84</v>
      </c>
    </row>
    <row r="49" spans="2:4" ht="11.25">
      <c r="B49" s="1">
        <f t="shared" si="0"/>
        <v>47</v>
      </c>
      <c r="C49" s="2" t="s">
        <v>85</v>
      </c>
      <c r="D49" s="2" t="s">
        <v>86</v>
      </c>
    </row>
    <row r="50" spans="2:4" ht="11.25">
      <c r="B50" s="1">
        <f t="shared" si="0"/>
        <v>48</v>
      </c>
      <c r="C50" s="2" t="s">
        <v>87</v>
      </c>
      <c r="D50" s="2" t="s">
        <v>88</v>
      </c>
    </row>
    <row r="51" spans="2:4" ht="11.25">
      <c r="B51" s="1">
        <f t="shared" si="0"/>
        <v>49</v>
      </c>
      <c r="C51" s="2" t="s">
        <v>89</v>
      </c>
      <c r="D51" s="2" t="s">
        <v>90</v>
      </c>
    </row>
    <row r="52" spans="2:4" ht="11.25">
      <c r="B52" s="1">
        <f t="shared" si="0"/>
        <v>50</v>
      </c>
      <c r="C52" s="2" t="s">
        <v>91</v>
      </c>
      <c r="D52" s="2" t="s">
        <v>92</v>
      </c>
    </row>
    <row r="53" spans="2:4" ht="11.25">
      <c r="B53" s="1">
        <f t="shared" si="0"/>
        <v>51</v>
      </c>
      <c r="C53" s="2" t="s">
        <v>93</v>
      </c>
      <c r="D53" s="2" t="s">
        <v>94</v>
      </c>
    </row>
    <row r="54" spans="2:4" ht="11.25">
      <c r="B54" s="1">
        <f t="shared" si="0"/>
        <v>52</v>
      </c>
      <c r="C54" s="2" t="s">
        <v>95</v>
      </c>
      <c r="D54" s="2" t="s">
        <v>96</v>
      </c>
    </row>
    <row r="55" spans="2:4" ht="11.25">
      <c r="B55" s="1">
        <f t="shared" si="0"/>
        <v>53</v>
      </c>
      <c r="C55" s="2" t="s">
        <v>97</v>
      </c>
      <c r="D55" s="2" t="s">
        <v>98</v>
      </c>
    </row>
    <row r="56" spans="2:4" ht="11.25">
      <c r="B56" s="1">
        <f t="shared" si="0"/>
        <v>54</v>
      </c>
      <c r="C56" s="2" t="s">
        <v>99</v>
      </c>
      <c r="D56" s="2" t="s">
        <v>100</v>
      </c>
    </row>
    <row r="57" spans="2:4" ht="11.25">
      <c r="B57" s="1">
        <f t="shared" si="0"/>
        <v>55</v>
      </c>
      <c r="C57" s="2" t="s">
        <v>101</v>
      </c>
      <c r="D57" s="2" t="s">
        <v>102</v>
      </c>
    </row>
    <row r="58" spans="2:4" ht="11.25">
      <c r="B58" s="1">
        <f t="shared" si="0"/>
        <v>56</v>
      </c>
      <c r="C58" s="2" t="s">
        <v>103</v>
      </c>
      <c r="D58" s="2" t="s">
        <v>104</v>
      </c>
    </row>
    <row r="59" spans="2:4" ht="11.25">
      <c r="B59" s="1">
        <f t="shared" si="0"/>
        <v>57</v>
      </c>
      <c r="C59" s="2" t="s">
        <v>105</v>
      </c>
      <c r="D59" s="2" t="s">
        <v>106</v>
      </c>
    </row>
    <row r="60" spans="2:4" ht="11.25">
      <c r="B60" s="1">
        <f t="shared" si="0"/>
        <v>58</v>
      </c>
      <c r="C60" s="2" t="s">
        <v>107</v>
      </c>
      <c r="D60" s="2" t="s">
        <v>108</v>
      </c>
    </row>
    <row r="61" spans="2:4" ht="12">
      <c r="B61" s="1">
        <f t="shared" si="0"/>
        <v>59</v>
      </c>
      <c r="C61" s="2" t="s">
        <v>109</v>
      </c>
      <c r="D61" s="2" t="s">
        <v>110</v>
      </c>
    </row>
    <row r="62" spans="2:4" ht="12">
      <c r="B62" s="1">
        <f t="shared" si="0"/>
        <v>60</v>
      </c>
      <c r="C62" s="2" t="s">
        <v>111</v>
      </c>
      <c r="D62" s="2" t="s">
        <v>112</v>
      </c>
    </row>
    <row r="63" spans="2:4" ht="11.25">
      <c r="B63" s="1">
        <f t="shared" si="0"/>
        <v>61</v>
      </c>
      <c r="C63" s="2" t="s">
        <v>113</v>
      </c>
      <c r="D63" s="2" t="s">
        <v>114</v>
      </c>
    </row>
    <row r="64" spans="2:4" ht="11.25">
      <c r="B64" s="1">
        <f t="shared" si="0"/>
        <v>62</v>
      </c>
      <c r="C64" s="2" t="s">
        <v>53</v>
      </c>
      <c r="D64" s="2" t="s">
        <v>115</v>
      </c>
    </row>
    <row r="65" spans="2:4" ht="11.25">
      <c r="B65" s="1">
        <f t="shared" si="0"/>
        <v>63</v>
      </c>
      <c r="C65" s="2" t="s">
        <v>116</v>
      </c>
      <c r="D65" s="2" t="s">
        <v>117</v>
      </c>
    </row>
    <row r="66" spans="2:4" ht="11.25">
      <c r="B66" s="1">
        <f t="shared" si="0"/>
        <v>64</v>
      </c>
      <c r="C66" s="2" t="s">
        <v>118</v>
      </c>
      <c r="D66" s="2" t="s">
        <v>119</v>
      </c>
    </row>
    <row r="67" spans="2:4" ht="11.25">
      <c r="B67" s="1">
        <f t="shared" si="0"/>
        <v>65</v>
      </c>
      <c r="C67" s="2" t="s">
        <v>120</v>
      </c>
      <c r="D67" s="2" t="s">
        <v>121</v>
      </c>
    </row>
    <row r="68" spans="2:4" ht="11.25">
      <c r="B68" s="1">
        <f t="shared" si="0"/>
        <v>66</v>
      </c>
      <c r="C68" s="2" t="s">
        <v>122</v>
      </c>
      <c r="D68" s="2" t="s">
        <v>123</v>
      </c>
    </row>
    <row r="69" spans="2:4" ht="11.25">
      <c r="B69" s="1">
        <f aca="true" t="shared" si="1" ref="B69:B132">B68+1</f>
        <v>67</v>
      </c>
      <c r="C69" s="2" t="s">
        <v>124</v>
      </c>
      <c r="D69" s="2" t="s">
        <v>125</v>
      </c>
    </row>
    <row r="70" spans="2:4" ht="11.25">
      <c r="B70" s="1">
        <f t="shared" si="1"/>
        <v>68</v>
      </c>
      <c r="C70" s="2" t="s">
        <v>126</v>
      </c>
      <c r="D70" s="2" t="s">
        <v>127</v>
      </c>
    </row>
    <row r="71" spans="2:4" ht="11.25">
      <c r="B71" s="1">
        <f t="shared" si="1"/>
        <v>69</v>
      </c>
      <c r="C71" s="2" t="s">
        <v>128</v>
      </c>
      <c r="D71" s="2" t="s">
        <v>129</v>
      </c>
    </row>
    <row r="72" spans="2:4" ht="11.25">
      <c r="B72" s="1">
        <f t="shared" si="1"/>
        <v>70</v>
      </c>
      <c r="C72" s="2" t="s">
        <v>130</v>
      </c>
      <c r="D72" s="2" t="s">
        <v>131</v>
      </c>
    </row>
    <row r="73" spans="2:4" ht="11.25">
      <c r="B73" s="1">
        <f t="shared" si="1"/>
        <v>71</v>
      </c>
      <c r="C73" s="2" t="s">
        <v>132</v>
      </c>
      <c r="D73" s="2" t="s">
        <v>133</v>
      </c>
    </row>
    <row r="74" spans="2:4" ht="11.25">
      <c r="B74" s="1">
        <f t="shared" si="1"/>
        <v>72</v>
      </c>
      <c r="C74" s="2" t="s">
        <v>134</v>
      </c>
      <c r="D74" s="2" t="s">
        <v>135</v>
      </c>
    </row>
    <row r="75" spans="2:4" ht="11.25">
      <c r="B75" s="1">
        <f t="shared" si="1"/>
        <v>73</v>
      </c>
      <c r="C75" s="2" t="s">
        <v>136</v>
      </c>
      <c r="D75" s="2" t="s">
        <v>137</v>
      </c>
    </row>
    <row r="76" spans="2:4" ht="11.25">
      <c r="B76" s="1">
        <f t="shared" si="1"/>
        <v>74</v>
      </c>
      <c r="C76" s="2" t="s">
        <v>138</v>
      </c>
      <c r="D76" s="2" t="s">
        <v>139</v>
      </c>
    </row>
    <row r="77" spans="2:4" ht="11.25">
      <c r="B77" s="1">
        <f t="shared" si="1"/>
        <v>75</v>
      </c>
      <c r="C77" s="2" t="s">
        <v>140</v>
      </c>
      <c r="D77" s="2" t="s">
        <v>141</v>
      </c>
    </row>
    <row r="78" spans="2:4" ht="11.25">
      <c r="B78" s="1">
        <f t="shared" si="1"/>
        <v>76</v>
      </c>
      <c r="C78" s="2" t="s">
        <v>142</v>
      </c>
      <c r="D78" s="2" t="s">
        <v>143</v>
      </c>
    </row>
    <row r="79" spans="2:4" ht="11.25">
      <c r="B79" s="1">
        <f t="shared" si="1"/>
        <v>77</v>
      </c>
      <c r="C79" s="2" t="s">
        <v>144</v>
      </c>
      <c r="D79" s="2" t="s">
        <v>119</v>
      </c>
    </row>
    <row r="80" spans="2:4" ht="11.25">
      <c r="B80" s="1">
        <f t="shared" si="1"/>
        <v>78</v>
      </c>
      <c r="C80" s="2" t="s">
        <v>145</v>
      </c>
      <c r="D80" s="2" t="s">
        <v>146</v>
      </c>
    </row>
    <row r="81" spans="2:4" ht="11.25">
      <c r="B81" s="1">
        <f t="shared" si="1"/>
        <v>79</v>
      </c>
      <c r="C81" s="2" t="s">
        <v>147</v>
      </c>
      <c r="D81" s="2" t="s">
        <v>148</v>
      </c>
    </row>
    <row r="82" spans="2:4" ht="11.25">
      <c r="B82" s="1">
        <f t="shared" si="1"/>
        <v>80</v>
      </c>
      <c r="C82" s="2" t="s">
        <v>149</v>
      </c>
      <c r="D82" s="2" t="s">
        <v>150</v>
      </c>
    </row>
    <row r="83" spans="2:4" ht="11.25">
      <c r="B83" s="1">
        <f t="shared" si="1"/>
        <v>81</v>
      </c>
      <c r="C83" s="2" t="s">
        <v>151</v>
      </c>
      <c r="D83" s="2" t="s">
        <v>152</v>
      </c>
    </row>
    <row r="84" spans="2:4" ht="11.25">
      <c r="B84" s="1">
        <f t="shared" si="1"/>
        <v>82</v>
      </c>
      <c r="C84" s="2" t="s">
        <v>153</v>
      </c>
      <c r="D84" s="2" t="s">
        <v>154</v>
      </c>
    </row>
    <row r="85" spans="2:4" ht="11.25">
      <c r="B85" s="1">
        <f t="shared" si="1"/>
        <v>83</v>
      </c>
      <c r="C85" s="2" t="s">
        <v>155</v>
      </c>
      <c r="D85" s="2" t="s">
        <v>156</v>
      </c>
    </row>
    <row r="86" spans="2:4" ht="11.25">
      <c r="B86" s="1">
        <f t="shared" si="1"/>
        <v>84</v>
      </c>
      <c r="C86" s="2" t="s">
        <v>157</v>
      </c>
      <c r="D86" s="2" t="s">
        <v>158</v>
      </c>
    </row>
    <row r="87" spans="2:4" ht="11.25">
      <c r="B87" s="1">
        <f t="shared" si="1"/>
        <v>85</v>
      </c>
      <c r="C87" s="2" t="s">
        <v>159</v>
      </c>
      <c r="D87" s="2" t="s">
        <v>160</v>
      </c>
    </row>
    <row r="88" spans="2:4" ht="11.25">
      <c r="B88" s="1">
        <f t="shared" si="1"/>
        <v>86</v>
      </c>
      <c r="C88" s="2" t="s">
        <v>161</v>
      </c>
      <c r="D88" s="2" t="s">
        <v>162</v>
      </c>
    </row>
    <row r="89" spans="2:4" ht="11.25">
      <c r="B89" s="1">
        <f t="shared" si="1"/>
        <v>87</v>
      </c>
      <c r="C89" s="2" t="s">
        <v>163</v>
      </c>
      <c r="D89" s="2" t="s">
        <v>164</v>
      </c>
    </row>
    <row r="90" spans="2:4" ht="11.25">
      <c r="B90" s="1">
        <f t="shared" si="1"/>
        <v>88</v>
      </c>
      <c r="C90" s="2" t="s">
        <v>165</v>
      </c>
      <c r="D90" s="2" t="s">
        <v>166</v>
      </c>
    </row>
    <row r="91" spans="2:4" ht="11.25">
      <c r="B91" s="1">
        <f t="shared" si="1"/>
        <v>89</v>
      </c>
      <c r="C91" s="2" t="s">
        <v>167</v>
      </c>
      <c r="D91" s="2" t="s">
        <v>168</v>
      </c>
    </row>
    <row r="92" spans="2:4" ht="11.25">
      <c r="B92" s="1">
        <f t="shared" si="1"/>
        <v>90</v>
      </c>
      <c r="C92" s="2" t="s">
        <v>169</v>
      </c>
      <c r="D92" s="2" t="s">
        <v>170</v>
      </c>
    </row>
    <row r="93" spans="2:4" ht="11.25">
      <c r="B93" s="1">
        <f t="shared" si="1"/>
        <v>91</v>
      </c>
      <c r="C93" s="2" t="s">
        <v>171</v>
      </c>
      <c r="D93" s="2" t="s">
        <v>172</v>
      </c>
    </row>
    <row r="94" spans="2:4" ht="11.25">
      <c r="B94" s="1">
        <f t="shared" si="1"/>
        <v>92</v>
      </c>
      <c r="C94" s="2" t="s">
        <v>173</v>
      </c>
      <c r="D94" s="2" t="s">
        <v>174</v>
      </c>
    </row>
    <row r="95" spans="2:4" ht="11.25">
      <c r="B95" s="1">
        <f t="shared" si="1"/>
        <v>93</v>
      </c>
      <c r="C95" s="2" t="s">
        <v>175</v>
      </c>
      <c r="D95" s="2" t="s">
        <v>176</v>
      </c>
    </row>
    <row r="96" spans="2:4" ht="11.25">
      <c r="B96" s="1">
        <f t="shared" si="1"/>
        <v>94</v>
      </c>
      <c r="C96" s="2" t="s">
        <v>177</v>
      </c>
      <c r="D96" s="2" t="s">
        <v>178</v>
      </c>
    </row>
    <row r="97" spans="2:4" ht="11.25">
      <c r="B97" s="1">
        <f t="shared" si="1"/>
        <v>95</v>
      </c>
      <c r="C97" s="2" t="s">
        <v>179</v>
      </c>
      <c r="D97" s="2" t="s">
        <v>180</v>
      </c>
    </row>
    <row r="98" spans="2:4" ht="12">
      <c r="B98" s="1">
        <f t="shared" si="1"/>
        <v>96</v>
      </c>
      <c r="C98" s="2" t="s">
        <v>181</v>
      </c>
      <c r="D98" s="2" t="s">
        <v>94</v>
      </c>
    </row>
    <row r="99" spans="2:4" ht="12">
      <c r="B99" s="1">
        <f t="shared" si="1"/>
        <v>97</v>
      </c>
      <c r="C99" s="2" t="s">
        <v>182</v>
      </c>
      <c r="D99" s="2" t="s">
        <v>183</v>
      </c>
    </row>
    <row r="100" spans="2:4" ht="11.25">
      <c r="B100" s="1">
        <f t="shared" si="1"/>
        <v>98</v>
      </c>
      <c r="C100" s="2" t="s">
        <v>184</v>
      </c>
      <c r="D100" s="2" t="s">
        <v>185</v>
      </c>
    </row>
    <row r="101" spans="2:4" ht="11.25">
      <c r="B101" s="1">
        <f t="shared" si="1"/>
        <v>99</v>
      </c>
      <c r="C101" s="2" t="s">
        <v>186</v>
      </c>
      <c r="D101" s="2" t="s">
        <v>187</v>
      </c>
    </row>
    <row r="102" spans="2:4" ht="11.25">
      <c r="B102" s="1">
        <f t="shared" si="1"/>
        <v>100</v>
      </c>
      <c r="C102" s="2" t="s">
        <v>116</v>
      </c>
      <c r="D102" s="2" t="s">
        <v>117</v>
      </c>
    </row>
    <row r="103" spans="2:4" ht="11.25">
      <c r="B103" s="1">
        <f t="shared" si="1"/>
        <v>101</v>
      </c>
      <c r="C103" s="2" t="s">
        <v>188</v>
      </c>
      <c r="D103" s="2" t="s">
        <v>189</v>
      </c>
    </row>
    <row r="104" spans="2:4" ht="11.25">
      <c r="B104" s="1">
        <f t="shared" si="1"/>
        <v>102</v>
      </c>
      <c r="C104" s="2" t="s">
        <v>124</v>
      </c>
      <c r="D104" s="2" t="s">
        <v>125</v>
      </c>
    </row>
    <row r="105" spans="2:4" ht="11.25">
      <c r="B105" s="1">
        <f t="shared" si="1"/>
        <v>103</v>
      </c>
      <c r="C105" s="2" t="s">
        <v>190</v>
      </c>
      <c r="D105" s="2" t="s">
        <v>191</v>
      </c>
    </row>
    <row r="106" spans="2:4" ht="11.25">
      <c r="B106" s="1">
        <f t="shared" si="1"/>
        <v>104</v>
      </c>
      <c r="C106" s="2" t="s">
        <v>192</v>
      </c>
      <c r="D106" s="2" t="s">
        <v>193</v>
      </c>
    </row>
    <row r="107" spans="2:4" ht="11.25">
      <c r="B107" s="1">
        <f t="shared" si="1"/>
        <v>105</v>
      </c>
      <c r="C107" s="2" t="s">
        <v>194</v>
      </c>
      <c r="D107" s="2" t="s">
        <v>195</v>
      </c>
    </row>
    <row r="108" spans="2:4" ht="11.25">
      <c r="B108" s="1">
        <f t="shared" si="1"/>
        <v>106</v>
      </c>
      <c r="C108" s="2" t="s">
        <v>136</v>
      </c>
      <c r="D108" s="2" t="s">
        <v>137</v>
      </c>
    </row>
    <row r="109" spans="2:4" ht="11.25">
      <c r="B109" s="1">
        <f t="shared" si="1"/>
        <v>107</v>
      </c>
      <c r="C109" s="2" t="s">
        <v>140</v>
      </c>
      <c r="D109" s="2" t="s">
        <v>141</v>
      </c>
    </row>
    <row r="110" spans="2:4" ht="11.25">
      <c r="B110" s="1">
        <f t="shared" si="1"/>
        <v>108</v>
      </c>
      <c r="C110" s="2" t="s">
        <v>196</v>
      </c>
      <c r="D110" s="2" t="s">
        <v>197</v>
      </c>
    </row>
    <row r="111" spans="2:4" ht="11.25">
      <c r="B111" s="1">
        <f t="shared" si="1"/>
        <v>109</v>
      </c>
      <c r="C111" s="2" t="s">
        <v>198</v>
      </c>
      <c r="D111" s="2" t="s">
        <v>199</v>
      </c>
    </row>
    <row r="112" spans="2:4" ht="11.25">
      <c r="B112" s="1">
        <f t="shared" si="1"/>
        <v>110</v>
      </c>
      <c r="C112" s="2" t="s">
        <v>200</v>
      </c>
      <c r="D112" s="2" t="s">
        <v>201</v>
      </c>
    </row>
    <row r="113" spans="2:4" ht="11.25">
      <c r="B113" s="1">
        <f t="shared" si="1"/>
        <v>111</v>
      </c>
      <c r="C113" s="2" t="s">
        <v>202</v>
      </c>
      <c r="D113" s="2" t="s">
        <v>203</v>
      </c>
    </row>
    <row r="114" spans="2:4" ht="11.25">
      <c r="B114" s="1">
        <f t="shared" si="1"/>
        <v>112</v>
      </c>
      <c r="C114" s="2" t="s">
        <v>204</v>
      </c>
      <c r="D114" s="2" t="s">
        <v>205</v>
      </c>
    </row>
    <row r="115" spans="2:4" ht="11.25">
      <c r="B115" s="1">
        <f t="shared" si="1"/>
        <v>113</v>
      </c>
      <c r="C115" s="2" t="s">
        <v>194</v>
      </c>
      <c r="D115" s="2" t="s">
        <v>206</v>
      </c>
    </row>
    <row r="116" spans="2:4" ht="11.25">
      <c r="B116" s="1">
        <f t="shared" si="1"/>
        <v>114</v>
      </c>
      <c r="C116" s="2" t="s">
        <v>207</v>
      </c>
      <c r="D116" s="2" t="s">
        <v>119</v>
      </c>
    </row>
    <row r="117" spans="2:4" ht="11.25">
      <c r="B117" s="1">
        <f t="shared" si="1"/>
        <v>115</v>
      </c>
      <c r="C117" s="2" t="s">
        <v>161</v>
      </c>
      <c r="D117" s="2" t="s">
        <v>162</v>
      </c>
    </row>
    <row r="118" spans="2:4" ht="11.25">
      <c r="B118" s="1">
        <f t="shared" si="1"/>
        <v>116</v>
      </c>
      <c r="C118" s="2" t="s">
        <v>208</v>
      </c>
      <c r="D118" s="2" t="s">
        <v>209</v>
      </c>
    </row>
    <row r="119" spans="2:4" ht="11.25">
      <c r="B119" s="1">
        <f t="shared" si="1"/>
        <v>117</v>
      </c>
      <c r="C119" s="2" t="s">
        <v>210</v>
      </c>
      <c r="D119" s="2" t="s">
        <v>211</v>
      </c>
    </row>
    <row r="120" spans="2:4" ht="11.25">
      <c r="B120" s="1">
        <f t="shared" si="1"/>
        <v>118</v>
      </c>
      <c r="C120" s="2" t="s">
        <v>212</v>
      </c>
      <c r="D120" s="2" t="s">
        <v>213</v>
      </c>
    </row>
    <row r="121" spans="2:4" ht="14.25">
      <c r="B121" s="1">
        <f t="shared" si="1"/>
        <v>119</v>
      </c>
      <c r="C121" s="2" t="s">
        <v>214</v>
      </c>
      <c r="D121" s="2" t="s">
        <v>215</v>
      </c>
    </row>
    <row r="122" spans="2:4" ht="11.25">
      <c r="B122" s="1">
        <f t="shared" si="1"/>
        <v>120</v>
      </c>
      <c r="C122" s="2" t="s">
        <v>216</v>
      </c>
      <c r="D122" s="2" t="s">
        <v>217</v>
      </c>
    </row>
    <row r="123" spans="2:4" ht="11.25">
      <c r="B123" s="1">
        <f t="shared" si="1"/>
        <v>121</v>
      </c>
      <c r="C123" s="2" t="s">
        <v>218</v>
      </c>
      <c r="D123" s="2" t="s">
        <v>219</v>
      </c>
    </row>
    <row r="124" spans="2:4" ht="11.25">
      <c r="B124" s="1">
        <f t="shared" si="1"/>
        <v>122</v>
      </c>
      <c r="C124" s="2" t="s">
        <v>220</v>
      </c>
      <c r="D124" s="2" t="s">
        <v>221</v>
      </c>
    </row>
    <row r="125" spans="2:4" ht="11.25">
      <c r="B125" s="1">
        <f t="shared" si="1"/>
        <v>123</v>
      </c>
      <c r="C125" s="2" t="s">
        <v>222</v>
      </c>
      <c r="D125" s="2" t="s">
        <v>223</v>
      </c>
    </row>
    <row r="126" spans="2:4" ht="11.25">
      <c r="B126" s="1">
        <f t="shared" si="1"/>
        <v>124</v>
      </c>
      <c r="C126" s="2" t="s">
        <v>224</v>
      </c>
      <c r="D126" s="2" t="s">
        <v>224</v>
      </c>
    </row>
    <row r="127" spans="2:4" ht="11.25">
      <c r="B127" s="1">
        <f t="shared" si="1"/>
        <v>125</v>
      </c>
      <c r="C127" s="2" t="s">
        <v>225</v>
      </c>
      <c r="D127" s="2" t="s">
        <v>226</v>
      </c>
    </row>
    <row r="128" spans="2:4" ht="11.25">
      <c r="B128" s="1">
        <f t="shared" si="1"/>
        <v>126</v>
      </c>
      <c r="C128" s="2" t="s">
        <v>227</v>
      </c>
      <c r="D128" s="2" t="s">
        <v>228</v>
      </c>
    </row>
    <row r="129" spans="2:4" ht="11.25">
      <c r="B129" s="1">
        <f t="shared" si="1"/>
        <v>127</v>
      </c>
      <c r="C129" s="2" t="s">
        <v>229</v>
      </c>
      <c r="D129" s="2" t="s">
        <v>230</v>
      </c>
    </row>
    <row r="130" spans="2:4" ht="11.25">
      <c r="B130" s="1">
        <f t="shared" si="1"/>
        <v>128</v>
      </c>
      <c r="C130" s="2" t="s">
        <v>231</v>
      </c>
      <c r="D130" s="2" t="s">
        <v>232</v>
      </c>
    </row>
    <row r="131" spans="2:4" ht="11.25">
      <c r="B131" s="1">
        <f t="shared" si="1"/>
        <v>129</v>
      </c>
      <c r="C131" s="2" t="s">
        <v>233</v>
      </c>
      <c r="D131" s="2" t="s">
        <v>234</v>
      </c>
    </row>
    <row r="132" spans="2:4" ht="11.25">
      <c r="B132" s="1">
        <f t="shared" si="1"/>
        <v>130</v>
      </c>
      <c r="C132" s="2" t="s">
        <v>235</v>
      </c>
      <c r="D132" s="2" t="s">
        <v>236</v>
      </c>
    </row>
    <row r="133" spans="2:4" ht="11.25">
      <c r="B133" s="1">
        <f aca="true" t="shared" si="2" ref="B133:B161">B132+1</f>
        <v>131</v>
      </c>
      <c r="C133" s="2" t="s">
        <v>237</v>
      </c>
      <c r="D133" s="2" t="s">
        <v>238</v>
      </c>
    </row>
    <row r="134" spans="2:4" ht="11.25">
      <c r="B134" s="1">
        <f t="shared" si="2"/>
        <v>132</v>
      </c>
      <c r="C134" s="2" t="s">
        <v>239</v>
      </c>
      <c r="D134" s="2" t="s">
        <v>240</v>
      </c>
    </row>
    <row r="135" spans="2:4" ht="11.25">
      <c r="B135" s="1">
        <f t="shared" si="2"/>
        <v>133</v>
      </c>
      <c r="C135" s="2" t="s">
        <v>241</v>
      </c>
      <c r="D135" s="2" t="s">
        <v>242</v>
      </c>
    </row>
    <row r="136" spans="2:4" ht="11.25">
      <c r="B136" s="1">
        <f t="shared" si="2"/>
        <v>134</v>
      </c>
      <c r="C136" s="2" t="s">
        <v>243</v>
      </c>
      <c r="D136" s="2" t="s">
        <v>244</v>
      </c>
    </row>
    <row r="137" spans="2:4" ht="11.25">
      <c r="B137" s="1">
        <f t="shared" si="2"/>
        <v>135</v>
      </c>
      <c r="C137" s="2" t="s">
        <v>169</v>
      </c>
      <c r="D137" s="2" t="s">
        <v>245</v>
      </c>
    </row>
    <row r="138" spans="2:4" ht="11.25">
      <c r="B138" s="1">
        <f t="shared" si="2"/>
        <v>136</v>
      </c>
      <c r="C138" s="2" t="s">
        <v>208</v>
      </c>
      <c r="D138" s="2" t="s">
        <v>209</v>
      </c>
    </row>
    <row r="139" spans="2:4" ht="11.25">
      <c r="B139" s="1">
        <f t="shared" si="2"/>
        <v>137</v>
      </c>
      <c r="C139" s="2" t="s">
        <v>246</v>
      </c>
      <c r="D139" s="2" t="s">
        <v>247</v>
      </c>
    </row>
    <row r="140" spans="2:4" ht="14.25">
      <c r="B140" s="1">
        <f t="shared" si="2"/>
        <v>138</v>
      </c>
      <c r="C140" s="2" t="s">
        <v>248</v>
      </c>
      <c r="D140" s="2" t="s">
        <v>249</v>
      </c>
    </row>
    <row r="141" spans="2:4" ht="11.25">
      <c r="B141" s="1">
        <f t="shared" si="2"/>
        <v>139</v>
      </c>
      <c r="C141" s="2" t="s">
        <v>227</v>
      </c>
      <c r="D141" s="2" t="s">
        <v>228</v>
      </c>
    </row>
    <row r="142" spans="2:4" ht="11.25">
      <c r="B142" s="1">
        <f t="shared" si="2"/>
        <v>140</v>
      </c>
      <c r="C142" s="2" t="s">
        <v>229</v>
      </c>
      <c r="D142" s="2" t="s">
        <v>230</v>
      </c>
    </row>
    <row r="143" spans="2:4" ht="11.25">
      <c r="B143" s="1">
        <f t="shared" si="2"/>
        <v>141</v>
      </c>
      <c r="C143" s="2" t="s">
        <v>250</v>
      </c>
      <c r="D143" s="2" t="s">
        <v>251</v>
      </c>
    </row>
    <row r="144" spans="2:4" ht="11.25">
      <c r="B144" s="1">
        <f t="shared" si="2"/>
        <v>142</v>
      </c>
      <c r="C144" s="2" t="s">
        <v>13</v>
      </c>
      <c r="D144" s="2" t="s">
        <v>14</v>
      </c>
    </row>
    <row r="145" spans="2:4" ht="11.25">
      <c r="B145" s="1">
        <f t="shared" si="2"/>
        <v>143</v>
      </c>
      <c r="C145" s="2" t="s">
        <v>252</v>
      </c>
      <c r="D145" s="2" t="s">
        <v>253</v>
      </c>
    </row>
    <row r="146" spans="2:4" ht="11.25">
      <c r="B146" s="1">
        <f t="shared" si="2"/>
        <v>144</v>
      </c>
      <c r="C146" s="2" t="s">
        <v>17</v>
      </c>
      <c r="D146" s="2" t="s">
        <v>254</v>
      </c>
    </row>
    <row r="147" spans="2:4" ht="11.25">
      <c r="B147" s="1">
        <f t="shared" si="2"/>
        <v>145</v>
      </c>
      <c r="C147" s="2" t="s">
        <v>255</v>
      </c>
      <c r="D147" s="2" t="s">
        <v>256</v>
      </c>
    </row>
    <row r="148" spans="2:4" ht="11.25">
      <c r="B148" s="1">
        <f t="shared" si="2"/>
        <v>146</v>
      </c>
      <c r="C148" s="2" t="s">
        <v>29</v>
      </c>
      <c r="D148" s="2" t="s">
        <v>257</v>
      </c>
    </row>
    <row r="149" spans="2:4" ht="11.25">
      <c r="B149" s="1">
        <f t="shared" si="2"/>
        <v>147</v>
      </c>
      <c r="C149" s="2" t="s">
        <v>31</v>
      </c>
      <c r="D149" s="2" t="s">
        <v>258</v>
      </c>
    </row>
    <row r="150" spans="2:4" ht="11.25">
      <c r="B150" s="1">
        <f t="shared" si="2"/>
        <v>148</v>
      </c>
      <c r="C150" s="2" t="s">
        <v>34</v>
      </c>
      <c r="D150" s="2" t="s">
        <v>259</v>
      </c>
    </row>
    <row r="151" spans="2:4" ht="11.25">
      <c r="B151" s="1">
        <f t="shared" si="2"/>
        <v>149</v>
      </c>
      <c r="C151" s="2" t="s">
        <v>32</v>
      </c>
      <c r="D151" s="2" t="s">
        <v>260</v>
      </c>
    </row>
    <row r="152" spans="2:4" ht="11.25">
      <c r="B152" s="1">
        <f t="shared" si="2"/>
        <v>150</v>
      </c>
      <c r="C152" s="2" t="s">
        <v>30</v>
      </c>
      <c r="D152" s="2" t="s">
        <v>261</v>
      </c>
    </row>
    <row r="153" spans="2:4" ht="11.25">
      <c r="B153" s="1">
        <f t="shared" si="2"/>
        <v>151</v>
      </c>
      <c r="C153" s="2" t="s">
        <v>262</v>
      </c>
      <c r="D153" s="2" t="s">
        <v>263</v>
      </c>
    </row>
    <row r="154" spans="2:4" ht="11.25">
      <c r="B154" s="1">
        <f t="shared" si="2"/>
        <v>152</v>
      </c>
      <c r="C154" s="2" t="s">
        <v>264</v>
      </c>
      <c r="D154" s="2" t="s">
        <v>265</v>
      </c>
    </row>
    <row r="155" spans="2:4" ht="11.25">
      <c r="B155" s="1">
        <f t="shared" si="2"/>
        <v>153</v>
      </c>
      <c r="C155" s="2" t="s">
        <v>266</v>
      </c>
      <c r="D155" s="2" t="s">
        <v>267</v>
      </c>
    </row>
    <row r="156" spans="2:4" ht="11.25">
      <c r="B156" s="1">
        <f t="shared" si="2"/>
        <v>154</v>
      </c>
      <c r="C156" s="2" t="s">
        <v>268</v>
      </c>
      <c r="D156" s="2" t="s">
        <v>269</v>
      </c>
    </row>
    <row r="157" spans="2:4" ht="11.25">
      <c r="B157" s="1">
        <f t="shared" si="2"/>
        <v>155</v>
      </c>
      <c r="C157" s="2" t="s">
        <v>270</v>
      </c>
      <c r="D157" s="2" t="s">
        <v>271</v>
      </c>
    </row>
    <row r="158" spans="2:4" ht="11.25">
      <c r="B158" s="1">
        <f t="shared" si="2"/>
        <v>156</v>
      </c>
      <c r="C158" s="2" t="s">
        <v>272</v>
      </c>
      <c r="D158" s="2" t="s">
        <v>273</v>
      </c>
    </row>
    <row r="159" spans="2:4" ht="11.25">
      <c r="B159" s="1">
        <f t="shared" si="2"/>
        <v>157</v>
      </c>
      <c r="C159" s="2" t="s">
        <v>274</v>
      </c>
      <c r="D159" s="2" t="s">
        <v>274</v>
      </c>
    </row>
    <row r="160" spans="2:4" ht="11.25">
      <c r="B160" s="1">
        <f t="shared" si="2"/>
        <v>158</v>
      </c>
      <c r="C160" s="2" t="s">
        <v>275</v>
      </c>
      <c r="D160" s="2" t="s">
        <v>276</v>
      </c>
    </row>
    <row r="161" spans="2:4" ht="11.25">
      <c r="B161" s="1">
        <f t="shared" si="2"/>
        <v>159</v>
      </c>
      <c r="C161" s="2" t="s">
        <v>277</v>
      </c>
      <c r="D161" s="2" t="s">
        <v>278</v>
      </c>
    </row>
    <row r="162" spans="2:4" ht="11.25">
      <c r="B162" s="1">
        <v>160</v>
      </c>
      <c r="C162" s="2" t="s">
        <v>279</v>
      </c>
      <c r="D162" s="2" t="s">
        <v>183</v>
      </c>
    </row>
    <row r="163" spans="2:4" ht="11.25">
      <c r="B163" s="1">
        <v>161</v>
      </c>
      <c r="C163" s="2" t="s">
        <v>280</v>
      </c>
      <c r="D163" s="2" t="s">
        <v>281</v>
      </c>
    </row>
    <row r="164" spans="2:4" ht="11.25">
      <c r="B164" s="1">
        <v>162</v>
      </c>
      <c r="C164" s="2" t="s">
        <v>282</v>
      </c>
      <c r="D164" s="2" t="s">
        <v>283</v>
      </c>
    </row>
    <row r="165" spans="2:4" ht="11.25">
      <c r="B165" s="1">
        <v>163</v>
      </c>
      <c r="C165" s="2" t="s">
        <v>167</v>
      </c>
      <c r="D165" s="2" t="s">
        <v>168</v>
      </c>
    </row>
    <row r="166" spans="2:4" ht="11.25">
      <c r="B166" s="1">
        <v>164</v>
      </c>
      <c r="C166" s="2" t="s">
        <v>284</v>
      </c>
      <c r="D166" s="2" t="s">
        <v>285</v>
      </c>
    </row>
    <row r="167" spans="2:4" ht="11.25">
      <c r="B167" s="1">
        <v>165</v>
      </c>
      <c r="C167" s="2" t="s">
        <v>286</v>
      </c>
      <c r="D167" s="2" t="s">
        <v>287</v>
      </c>
    </row>
    <row r="168" spans="2:4" ht="11.25">
      <c r="B168" s="1">
        <v>166</v>
      </c>
      <c r="C168" s="2" t="s">
        <v>288</v>
      </c>
      <c r="D168" s="2" t="s">
        <v>289</v>
      </c>
    </row>
    <row r="169" spans="2:4" ht="11.25">
      <c r="B169" s="1">
        <f aca="true" t="shared" si="3" ref="B169:B201">B168+1</f>
        <v>167</v>
      </c>
      <c r="C169" s="2" t="s">
        <v>290</v>
      </c>
      <c r="D169" s="2" t="s">
        <v>291</v>
      </c>
    </row>
    <row r="170" spans="2:4" ht="11.25">
      <c r="B170" s="1">
        <f t="shared" si="3"/>
        <v>168</v>
      </c>
      <c r="C170" s="2" t="s">
        <v>292</v>
      </c>
      <c r="D170" s="2" t="s">
        <v>293</v>
      </c>
    </row>
    <row r="171" spans="2:4" ht="11.25">
      <c r="B171" s="1">
        <f t="shared" si="3"/>
        <v>169</v>
      </c>
      <c r="C171" s="2" t="s">
        <v>294</v>
      </c>
      <c r="D171" s="2" t="s">
        <v>295</v>
      </c>
    </row>
    <row r="172" spans="2:4" ht="11.25">
      <c r="B172" s="1">
        <f t="shared" si="3"/>
        <v>170</v>
      </c>
      <c r="C172" s="2" t="s">
        <v>296</v>
      </c>
      <c r="D172" s="2" t="s">
        <v>297</v>
      </c>
    </row>
    <row r="173" spans="2:4" ht="11.25">
      <c r="B173" s="1">
        <f t="shared" si="3"/>
        <v>171</v>
      </c>
      <c r="C173" s="2" t="s">
        <v>298</v>
      </c>
      <c r="D173" s="2" t="s">
        <v>299</v>
      </c>
    </row>
    <row r="174" spans="2:4" ht="11.25">
      <c r="B174" s="1">
        <f t="shared" si="3"/>
        <v>172</v>
      </c>
      <c r="C174" s="2" t="s">
        <v>300</v>
      </c>
      <c r="D174" s="2" t="s">
        <v>301</v>
      </c>
    </row>
    <row r="175" spans="2:4" ht="11.25">
      <c r="B175" s="1">
        <f t="shared" si="3"/>
        <v>173</v>
      </c>
      <c r="C175" s="2" t="s">
        <v>302</v>
      </c>
      <c r="D175" s="2" t="s">
        <v>303</v>
      </c>
    </row>
    <row r="176" spans="2:4" ht="11.25">
      <c r="B176" s="1">
        <f t="shared" si="3"/>
        <v>174</v>
      </c>
      <c r="C176" s="2" t="s">
        <v>304</v>
      </c>
      <c r="D176" s="2" t="s">
        <v>305</v>
      </c>
    </row>
    <row r="177" spans="2:4" ht="11.25">
      <c r="B177" s="1">
        <f t="shared" si="3"/>
        <v>175</v>
      </c>
      <c r="C177" s="2" t="s">
        <v>306</v>
      </c>
      <c r="D177" s="2" t="s">
        <v>307</v>
      </c>
    </row>
    <row r="178" spans="2:4" ht="11.25">
      <c r="B178" s="1">
        <f t="shared" si="3"/>
        <v>176</v>
      </c>
      <c r="C178" s="2" t="s">
        <v>308</v>
      </c>
      <c r="D178" s="2" t="s">
        <v>309</v>
      </c>
    </row>
    <row r="179" spans="2:4" ht="11.25">
      <c r="B179" s="1">
        <f t="shared" si="3"/>
        <v>177</v>
      </c>
      <c r="C179" s="2" t="s">
        <v>310</v>
      </c>
      <c r="D179" s="2" t="s">
        <v>311</v>
      </c>
    </row>
    <row r="180" spans="2:4" ht="11.25">
      <c r="B180" s="1">
        <f t="shared" si="3"/>
        <v>178</v>
      </c>
      <c r="C180" s="2" t="s">
        <v>312</v>
      </c>
      <c r="D180" s="2" t="s">
        <v>313</v>
      </c>
    </row>
    <row r="181" spans="2:4" ht="11.25">
      <c r="B181" s="1">
        <f t="shared" si="3"/>
        <v>179</v>
      </c>
      <c r="C181" s="2" t="s">
        <v>314</v>
      </c>
      <c r="D181" s="2" t="s">
        <v>315</v>
      </c>
    </row>
    <row r="182" spans="2:4" ht="11.25">
      <c r="B182" s="1">
        <f t="shared" si="3"/>
        <v>180</v>
      </c>
      <c r="C182" s="2" t="s">
        <v>316</v>
      </c>
      <c r="D182" s="2" t="s">
        <v>317</v>
      </c>
    </row>
    <row r="183" spans="2:4" ht="11.25">
      <c r="B183" s="1">
        <f t="shared" si="3"/>
        <v>181</v>
      </c>
      <c r="C183" s="2" t="s">
        <v>318</v>
      </c>
      <c r="D183" s="2" t="s">
        <v>319</v>
      </c>
    </row>
    <row r="184" spans="2:4" ht="11.25">
      <c r="B184" s="1">
        <f t="shared" si="3"/>
        <v>182</v>
      </c>
      <c r="C184" s="2" t="s">
        <v>320</v>
      </c>
      <c r="D184" s="2" t="s">
        <v>321</v>
      </c>
    </row>
    <row r="185" spans="2:4" ht="11.25">
      <c r="B185" s="1">
        <f t="shared" si="3"/>
        <v>183</v>
      </c>
      <c r="C185" s="2" t="s">
        <v>322</v>
      </c>
      <c r="D185" s="2" t="s">
        <v>323</v>
      </c>
    </row>
    <row r="186" spans="2:4" ht="11.25">
      <c r="B186" s="1">
        <f t="shared" si="3"/>
        <v>184</v>
      </c>
      <c r="C186" s="2" t="s">
        <v>324</v>
      </c>
      <c r="D186" s="2" t="s">
        <v>324</v>
      </c>
    </row>
    <row r="187" spans="2:4" ht="11.25">
      <c r="B187" s="1">
        <f t="shared" si="3"/>
        <v>185</v>
      </c>
      <c r="D187" s="2" t="s">
        <v>325</v>
      </c>
    </row>
    <row r="188" spans="2:4" ht="11.25">
      <c r="B188" s="1">
        <f t="shared" si="3"/>
        <v>186</v>
      </c>
      <c r="C188" s="2" t="s">
        <v>40</v>
      </c>
      <c r="D188" s="2" t="s">
        <v>40</v>
      </c>
    </row>
    <row r="189" spans="2:4" ht="11.25">
      <c r="B189" s="1">
        <f t="shared" si="3"/>
        <v>187</v>
      </c>
      <c r="C189" s="2" t="s">
        <v>326</v>
      </c>
      <c r="D189" s="2" t="s">
        <v>327</v>
      </c>
    </row>
    <row r="190" spans="2:4" ht="11.25">
      <c r="B190" s="1">
        <f t="shared" si="3"/>
        <v>188</v>
      </c>
      <c r="C190" s="2" t="s">
        <v>328</v>
      </c>
      <c r="D190" s="2" t="s">
        <v>329</v>
      </c>
    </row>
    <row r="191" spans="2:4" ht="11.25">
      <c r="B191" s="1">
        <f t="shared" si="3"/>
        <v>189</v>
      </c>
      <c r="C191" s="2" t="s">
        <v>330</v>
      </c>
      <c r="D191" s="2" t="s">
        <v>331</v>
      </c>
    </row>
    <row r="192" spans="2:4" ht="12.75">
      <c r="B192" s="1">
        <f t="shared" si="3"/>
        <v>190</v>
      </c>
      <c r="C192" s="2" t="s">
        <v>332</v>
      </c>
      <c r="D192" s="4" t="s">
        <v>333</v>
      </c>
    </row>
    <row r="193" spans="2:4" ht="12.75">
      <c r="B193" s="1">
        <f t="shared" si="3"/>
        <v>191</v>
      </c>
      <c r="C193" s="2" t="s">
        <v>334</v>
      </c>
      <c r="D193" s="4" t="s">
        <v>335</v>
      </c>
    </row>
    <row r="194" spans="2:4" ht="11.25">
      <c r="B194" s="1">
        <f t="shared" si="3"/>
        <v>192</v>
      </c>
      <c r="C194" s="2" t="s">
        <v>462</v>
      </c>
      <c r="D194" s="2" t="s">
        <v>463</v>
      </c>
    </row>
    <row r="195" spans="2:4" ht="11.25">
      <c r="B195" s="1">
        <f t="shared" si="3"/>
        <v>193</v>
      </c>
      <c r="C195" s="2" t="s">
        <v>336</v>
      </c>
      <c r="D195" s="2" t="s">
        <v>337</v>
      </c>
    </row>
    <row r="196" spans="2:4" ht="11.25">
      <c r="B196" s="1">
        <f t="shared" si="3"/>
        <v>194</v>
      </c>
      <c r="C196" s="2" t="s">
        <v>338</v>
      </c>
      <c r="D196" s="2" t="s">
        <v>339</v>
      </c>
    </row>
    <row r="197" spans="2:4" ht="11.25">
      <c r="B197" s="1">
        <f t="shared" si="3"/>
        <v>195</v>
      </c>
      <c r="C197" s="2" t="s">
        <v>340</v>
      </c>
      <c r="D197" s="2" t="s">
        <v>341</v>
      </c>
    </row>
    <row r="198" spans="2:4" ht="11.25">
      <c r="B198" s="1">
        <f t="shared" si="3"/>
        <v>196</v>
      </c>
      <c r="C198" s="2" t="s">
        <v>342</v>
      </c>
      <c r="D198" s="2" t="s">
        <v>343</v>
      </c>
    </row>
    <row r="199" spans="2:4" ht="11.25">
      <c r="B199" s="1">
        <f t="shared" si="3"/>
        <v>197</v>
      </c>
      <c r="C199" s="5" t="s">
        <v>344</v>
      </c>
      <c r="D199" s="5" t="s">
        <v>345</v>
      </c>
    </row>
    <row r="200" spans="2:4" ht="11.25">
      <c r="B200" s="1">
        <f t="shared" si="3"/>
        <v>198</v>
      </c>
      <c r="C200" s="2" t="s">
        <v>346</v>
      </c>
      <c r="D200" s="2" t="s">
        <v>347</v>
      </c>
    </row>
    <row r="201" spans="2:4" ht="11.25">
      <c r="B201" s="1">
        <f t="shared" si="3"/>
        <v>199</v>
      </c>
      <c r="C201" s="2" t="s">
        <v>348</v>
      </c>
      <c r="D201" s="2" t="s">
        <v>349</v>
      </c>
    </row>
    <row r="202" spans="2:4" ht="11.25">
      <c r="B202" s="1">
        <v>200</v>
      </c>
      <c r="C202" s="2" t="s">
        <v>284</v>
      </c>
      <c r="D202" s="2" t="s">
        <v>285</v>
      </c>
    </row>
    <row r="203" spans="2:4" ht="11.25">
      <c r="B203" s="1">
        <v>201</v>
      </c>
      <c r="C203" s="2" t="s">
        <v>350</v>
      </c>
      <c r="D203" s="2" t="s">
        <v>351</v>
      </c>
    </row>
    <row r="204" spans="2:4" ht="11.25">
      <c r="B204" s="1">
        <v>202</v>
      </c>
      <c r="C204" s="2" t="s">
        <v>352</v>
      </c>
      <c r="D204" s="2" t="s">
        <v>353</v>
      </c>
    </row>
    <row r="205" spans="2:4" ht="11.25">
      <c r="B205" s="1">
        <v>203</v>
      </c>
      <c r="C205" s="2" t="s">
        <v>354</v>
      </c>
      <c r="D205" s="2" t="s">
        <v>355</v>
      </c>
    </row>
    <row r="206" spans="2:4" ht="11.25">
      <c r="B206" s="1">
        <v>204</v>
      </c>
      <c r="C206" s="2" t="s">
        <v>356</v>
      </c>
      <c r="D206" s="2" t="s">
        <v>357</v>
      </c>
    </row>
    <row r="207" spans="2:4" ht="11.25">
      <c r="B207" s="1">
        <v>205</v>
      </c>
      <c r="C207" s="2" t="s">
        <v>358</v>
      </c>
      <c r="D207" s="2" t="s">
        <v>359</v>
      </c>
    </row>
    <row r="208" spans="2:4" ht="11.25">
      <c r="B208" s="1">
        <v>206</v>
      </c>
      <c r="C208" s="2" t="s">
        <v>360</v>
      </c>
      <c r="D208" s="2" t="s">
        <v>361</v>
      </c>
    </row>
    <row r="209" spans="2:4" ht="11.25">
      <c r="B209" s="1">
        <v>207</v>
      </c>
      <c r="C209" s="2" t="s">
        <v>362</v>
      </c>
      <c r="D209" s="2" t="s">
        <v>363</v>
      </c>
    </row>
    <row r="210" spans="2:4" ht="11.25">
      <c r="B210" s="1">
        <v>208</v>
      </c>
      <c r="C210" s="2" t="s">
        <v>364</v>
      </c>
      <c r="D210" s="2" t="s">
        <v>365</v>
      </c>
    </row>
    <row r="211" spans="2:4" ht="11.25">
      <c r="B211" s="1">
        <v>209</v>
      </c>
      <c r="C211" s="2" t="s">
        <v>116</v>
      </c>
      <c r="D211" s="2" t="s">
        <v>117</v>
      </c>
    </row>
    <row r="212" spans="2:4" ht="11.25">
      <c r="B212" s="1">
        <v>210</v>
      </c>
      <c r="C212" s="2" t="s">
        <v>366</v>
      </c>
      <c r="D212" s="2" t="s">
        <v>367</v>
      </c>
    </row>
    <row r="213" spans="2:4" ht="11.25">
      <c r="B213" s="1">
        <v>211</v>
      </c>
      <c r="C213" s="2" t="s">
        <v>368</v>
      </c>
      <c r="D213" s="2" t="s">
        <v>369</v>
      </c>
    </row>
    <row r="214" spans="2:4" ht="11.25">
      <c r="B214" s="1">
        <v>212</v>
      </c>
      <c r="C214" s="2" t="s">
        <v>370</v>
      </c>
      <c r="D214" s="2" t="s">
        <v>371</v>
      </c>
    </row>
    <row r="215" spans="2:4" ht="11.25">
      <c r="B215" s="1">
        <v>213</v>
      </c>
      <c r="C215" s="2" t="s">
        <v>372</v>
      </c>
      <c r="D215" s="2" t="s">
        <v>373</v>
      </c>
    </row>
    <row r="216" spans="2:4" ht="11.25">
      <c r="B216" s="1">
        <v>214</v>
      </c>
      <c r="C216" s="2" t="s">
        <v>374</v>
      </c>
      <c r="D216" s="2" t="s">
        <v>375</v>
      </c>
    </row>
    <row r="217" spans="2:4" ht="11.25">
      <c r="B217" s="1">
        <v>215</v>
      </c>
      <c r="C217" s="2" t="s">
        <v>376</v>
      </c>
      <c r="D217" s="2" t="s">
        <v>377</v>
      </c>
    </row>
    <row r="218" spans="2:4" ht="11.25">
      <c r="B218" s="1">
        <v>216</v>
      </c>
      <c r="C218" s="2" t="s">
        <v>378</v>
      </c>
      <c r="D218" s="2" t="s">
        <v>379</v>
      </c>
    </row>
    <row r="219" spans="2:4" ht="11.25">
      <c r="B219" s="1">
        <v>217</v>
      </c>
      <c r="C219" s="2" t="s">
        <v>140</v>
      </c>
      <c r="D219" s="2" t="s">
        <v>141</v>
      </c>
    </row>
    <row r="220" spans="2:4" ht="11.25">
      <c r="B220" s="1">
        <v>218</v>
      </c>
      <c r="C220" s="2" t="s">
        <v>142</v>
      </c>
      <c r="D220" s="2" t="s">
        <v>143</v>
      </c>
    </row>
    <row r="221" spans="2:4" ht="11.25">
      <c r="B221" s="1">
        <v>219</v>
      </c>
      <c r="C221" s="2" t="s">
        <v>198</v>
      </c>
      <c r="D221" s="2" t="s">
        <v>199</v>
      </c>
    </row>
    <row r="222" spans="2:4" ht="11.25">
      <c r="B222" s="1">
        <v>220</v>
      </c>
      <c r="C222" s="2" t="s">
        <v>200</v>
      </c>
      <c r="D222" s="2" t="s">
        <v>201</v>
      </c>
    </row>
    <row r="223" spans="2:4" ht="11.25">
      <c r="B223" s="1">
        <v>221</v>
      </c>
      <c r="C223" s="2" t="s">
        <v>372</v>
      </c>
      <c r="D223" s="2" t="s">
        <v>373</v>
      </c>
    </row>
    <row r="224" spans="2:4" ht="11.25">
      <c r="B224" s="1">
        <v>222</v>
      </c>
      <c r="C224" s="2" t="s">
        <v>374</v>
      </c>
      <c r="D224" s="2" t="s">
        <v>375</v>
      </c>
    </row>
    <row r="225" spans="2:4" ht="11.25">
      <c r="B225" s="1">
        <v>223</v>
      </c>
      <c r="C225" s="2" t="s">
        <v>376</v>
      </c>
      <c r="D225" s="2" t="s">
        <v>377</v>
      </c>
    </row>
    <row r="226" spans="2:4" ht="11.25">
      <c r="B226" s="1">
        <v>224</v>
      </c>
      <c r="C226" s="2" t="s">
        <v>378</v>
      </c>
      <c r="D226" s="2" t="s">
        <v>379</v>
      </c>
    </row>
    <row r="227" spans="2:4" ht="11.25">
      <c r="B227" s="1">
        <v>225</v>
      </c>
      <c r="C227" s="2" t="s">
        <v>380</v>
      </c>
      <c r="D227" s="2" t="s">
        <v>381</v>
      </c>
    </row>
    <row r="228" spans="2:4" ht="11.25">
      <c r="B228" s="1">
        <v>226</v>
      </c>
      <c r="C228" s="2" t="s">
        <v>161</v>
      </c>
      <c r="D228" s="2" t="s">
        <v>162</v>
      </c>
    </row>
    <row r="229" spans="2:4" ht="11.25">
      <c r="B229" s="1">
        <v>227</v>
      </c>
      <c r="C229" s="2" t="s">
        <v>171</v>
      </c>
      <c r="D229" s="2" t="s">
        <v>172</v>
      </c>
    </row>
    <row r="230" spans="2:4" ht="11.25">
      <c r="B230" s="1">
        <v>228</v>
      </c>
      <c r="C230" s="2" t="s">
        <v>173</v>
      </c>
      <c r="D230" s="2" t="s">
        <v>174</v>
      </c>
    </row>
    <row r="231" spans="2:4" ht="11.25">
      <c r="B231" s="1">
        <v>229</v>
      </c>
      <c r="C231" s="2" t="s">
        <v>382</v>
      </c>
      <c r="D231" s="2" t="s">
        <v>383</v>
      </c>
    </row>
    <row r="232" spans="2:4" ht="11.25">
      <c r="B232" s="1">
        <v>230</v>
      </c>
      <c r="C232" s="6" t="s">
        <v>384</v>
      </c>
      <c r="D232" s="2" t="s">
        <v>385</v>
      </c>
    </row>
    <row r="233" spans="2:4" ht="11.25">
      <c r="B233" s="1">
        <v>231</v>
      </c>
      <c r="C233" s="2" t="s">
        <v>386</v>
      </c>
      <c r="D233" s="2" t="s">
        <v>387</v>
      </c>
    </row>
    <row r="234" spans="2:4" ht="11.25">
      <c r="B234" s="1">
        <v>232</v>
      </c>
      <c r="C234" s="2" t="s">
        <v>388</v>
      </c>
      <c r="D234" s="2" t="s">
        <v>389</v>
      </c>
    </row>
    <row r="235" spans="2:4" ht="14.25">
      <c r="B235" s="1">
        <v>233</v>
      </c>
      <c r="C235" s="2" t="s">
        <v>390</v>
      </c>
      <c r="D235" s="2" t="s">
        <v>391</v>
      </c>
    </row>
    <row r="236" spans="2:4" ht="11.25">
      <c r="B236" s="1">
        <v>234</v>
      </c>
      <c r="C236" s="2" t="s">
        <v>392</v>
      </c>
      <c r="D236" s="2" t="s">
        <v>393</v>
      </c>
    </row>
    <row r="237" spans="2:4" ht="14.25">
      <c r="B237" s="1">
        <v>235</v>
      </c>
      <c r="C237" s="2" t="s">
        <v>394</v>
      </c>
      <c r="D237" s="2" t="s">
        <v>395</v>
      </c>
    </row>
    <row r="238" spans="2:4" ht="11.25">
      <c r="B238" s="1">
        <v>236</v>
      </c>
      <c r="C238" s="2" t="s">
        <v>396</v>
      </c>
      <c r="D238" s="2" t="s">
        <v>397</v>
      </c>
    </row>
    <row r="239" spans="2:4" ht="14.25">
      <c r="B239" s="1">
        <v>237</v>
      </c>
      <c r="C239" s="2" t="s">
        <v>398</v>
      </c>
      <c r="D239" s="2" t="s">
        <v>399</v>
      </c>
    </row>
    <row r="240" spans="2:4" ht="11.25">
      <c r="B240" s="1">
        <v>238</v>
      </c>
      <c r="C240" s="2" t="s">
        <v>400</v>
      </c>
      <c r="D240" s="2" t="s">
        <v>401</v>
      </c>
    </row>
    <row r="241" spans="2:4" ht="11.25">
      <c r="B241" s="1">
        <v>239</v>
      </c>
      <c r="C241" s="2" t="s">
        <v>402</v>
      </c>
      <c r="D241" s="2" t="s">
        <v>403</v>
      </c>
    </row>
    <row r="242" spans="2:4" ht="11.25">
      <c r="B242" s="1">
        <v>240</v>
      </c>
      <c r="C242" s="2" t="s">
        <v>404</v>
      </c>
      <c r="D242" s="2" t="s">
        <v>405</v>
      </c>
    </row>
    <row r="243" spans="2:4" ht="11.25">
      <c r="B243" s="1">
        <v>241</v>
      </c>
      <c r="C243" s="2" t="s">
        <v>406</v>
      </c>
      <c r="D243" s="2" t="s">
        <v>407</v>
      </c>
    </row>
    <row r="244" spans="2:4" ht="11.25">
      <c r="B244" s="1">
        <v>242</v>
      </c>
      <c r="C244" s="2" t="s">
        <v>408</v>
      </c>
      <c r="D244" s="2" t="s">
        <v>409</v>
      </c>
    </row>
    <row r="245" spans="2:4" ht="11.25">
      <c r="B245" s="1">
        <v>243</v>
      </c>
      <c r="C245" s="2" t="s">
        <v>410</v>
      </c>
      <c r="D245" s="2" t="s">
        <v>411</v>
      </c>
    </row>
    <row r="246" spans="2:4" ht="11.25">
      <c r="B246" s="1">
        <v>244</v>
      </c>
      <c r="C246" s="2" t="s">
        <v>412</v>
      </c>
      <c r="D246" s="2" t="s">
        <v>413</v>
      </c>
    </row>
    <row r="247" spans="2:4" ht="11.25">
      <c r="B247" s="1">
        <v>245</v>
      </c>
      <c r="C247" s="2" t="s">
        <v>414</v>
      </c>
      <c r="D247" s="2" t="s">
        <v>415</v>
      </c>
    </row>
    <row r="248" spans="2:4" ht="11.25">
      <c r="B248" s="1">
        <v>246</v>
      </c>
      <c r="C248" s="2" t="s">
        <v>416</v>
      </c>
      <c r="D248" s="2" t="s">
        <v>417</v>
      </c>
    </row>
    <row r="249" spans="2:4" ht="11.25">
      <c r="B249" s="1">
        <v>247</v>
      </c>
      <c r="C249" s="2" t="s">
        <v>418</v>
      </c>
      <c r="D249" s="2" t="s">
        <v>419</v>
      </c>
    </row>
    <row r="250" spans="2:4" ht="11.25">
      <c r="B250" s="1">
        <v>248</v>
      </c>
      <c r="C250" s="2" t="s">
        <v>420</v>
      </c>
      <c r="D250" s="2" t="s">
        <v>421</v>
      </c>
    </row>
    <row r="251" spans="2:4" ht="11.25">
      <c r="B251" s="1">
        <v>249</v>
      </c>
      <c r="C251" s="2" t="s">
        <v>422</v>
      </c>
      <c r="D251" s="2" t="s">
        <v>423</v>
      </c>
    </row>
    <row r="252" spans="2:4" ht="11.25">
      <c r="B252" s="1">
        <v>250</v>
      </c>
      <c r="C252" s="2" t="s">
        <v>424</v>
      </c>
      <c r="D252" s="2" t="s">
        <v>425</v>
      </c>
    </row>
    <row r="253" spans="2:4" ht="11.25">
      <c r="B253" s="1">
        <v>251</v>
      </c>
      <c r="C253" s="2" t="s">
        <v>426</v>
      </c>
      <c r="D253" s="2" t="s">
        <v>427</v>
      </c>
    </row>
    <row r="254" spans="2:4" ht="11.25">
      <c r="B254" s="1">
        <v>252</v>
      </c>
      <c r="C254" s="2" t="s">
        <v>428</v>
      </c>
      <c r="D254" s="2" t="s">
        <v>429</v>
      </c>
    </row>
    <row r="255" spans="2:4" ht="11.25">
      <c r="B255" s="1">
        <v>253</v>
      </c>
      <c r="C255" s="2" t="s">
        <v>376</v>
      </c>
      <c r="D255" s="2" t="s">
        <v>430</v>
      </c>
    </row>
    <row r="256" spans="2:4" ht="11.25">
      <c r="B256" s="1">
        <v>254</v>
      </c>
      <c r="C256" s="2" t="s">
        <v>431</v>
      </c>
      <c r="D256" s="2" t="s">
        <v>431</v>
      </c>
    </row>
    <row r="257" spans="2:4" ht="11.25">
      <c r="B257" s="1">
        <v>255</v>
      </c>
      <c r="C257" s="2" t="s">
        <v>432</v>
      </c>
      <c r="D257" s="2" t="s">
        <v>433</v>
      </c>
    </row>
    <row r="258" spans="2:4" ht="11.25">
      <c r="B258" s="1">
        <v>256</v>
      </c>
      <c r="C258" s="2" t="s">
        <v>434</v>
      </c>
      <c r="D258" s="2" t="s">
        <v>435</v>
      </c>
    </row>
    <row r="259" spans="2:4" ht="11.25">
      <c r="B259" s="1">
        <v>257</v>
      </c>
      <c r="C259" s="2" t="s">
        <v>436</v>
      </c>
      <c r="D259" s="2" t="s">
        <v>437</v>
      </c>
    </row>
    <row r="260" spans="2:4" ht="11.25">
      <c r="B260" s="1">
        <v>258</v>
      </c>
      <c r="C260" s="2" t="s">
        <v>438</v>
      </c>
      <c r="D260" s="2" t="s">
        <v>439</v>
      </c>
    </row>
    <row r="261" spans="2:4" ht="11.25">
      <c r="B261" s="1">
        <v>259</v>
      </c>
      <c r="C261" s="2" t="s">
        <v>440</v>
      </c>
      <c r="D261" s="2" t="s">
        <v>441</v>
      </c>
    </row>
    <row r="262" spans="2:4" ht="11.25">
      <c r="B262" s="1">
        <v>260</v>
      </c>
      <c r="C262" s="2" t="s">
        <v>442</v>
      </c>
      <c r="D262" s="2" t="s">
        <v>443</v>
      </c>
    </row>
    <row r="263" spans="2:4" ht="11.25">
      <c r="B263" s="1">
        <v>261</v>
      </c>
      <c r="C263" s="2" t="s">
        <v>444</v>
      </c>
      <c r="D263" s="2" t="s">
        <v>445</v>
      </c>
    </row>
    <row r="264" spans="2:4" ht="11.25">
      <c r="B264" s="1">
        <v>262</v>
      </c>
      <c r="C264" s="2" t="s">
        <v>446</v>
      </c>
      <c r="D264" s="2" t="s">
        <v>447</v>
      </c>
    </row>
    <row r="265" spans="2:4" ht="11.25">
      <c r="B265" s="1">
        <v>263</v>
      </c>
      <c r="C265" s="2" t="s">
        <v>448</v>
      </c>
      <c r="D265" s="2" t="s">
        <v>449</v>
      </c>
    </row>
    <row r="266" spans="2:4" ht="11.25">
      <c r="B266" s="1">
        <v>264</v>
      </c>
      <c r="C266" s="2" t="s">
        <v>468</v>
      </c>
      <c r="D266" s="2" t="s">
        <v>466</v>
      </c>
    </row>
    <row r="267" spans="2:4" ht="11.25">
      <c r="B267" s="1">
        <v>265</v>
      </c>
      <c r="C267" s="2" t="s">
        <v>450</v>
      </c>
      <c r="D267" s="2" t="s">
        <v>451</v>
      </c>
    </row>
    <row r="268" spans="2:4" ht="11.25">
      <c r="B268" s="1">
        <v>266</v>
      </c>
      <c r="C268" s="2" t="s">
        <v>452</v>
      </c>
      <c r="D268" s="2" t="s">
        <v>453</v>
      </c>
    </row>
    <row r="269" spans="2:4" ht="11.25">
      <c r="B269" s="1">
        <v>267</v>
      </c>
      <c r="C269" s="2" t="s">
        <v>340</v>
      </c>
      <c r="D269" s="2" t="s">
        <v>341</v>
      </c>
    </row>
    <row r="270" spans="2:4" ht="11.25">
      <c r="B270" s="1">
        <f>B269+1</f>
        <v>268</v>
      </c>
      <c r="C270" s="2" t="s">
        <v>40</v>
      </c>
      <c r="D270" s="2" t="s">
        <v>40</v>
      </c>
    </row>
    <row r="271" spans="2:4" ht="12.75">
      <c r="B271" s="1">
        <v>269</v>
      </c>
      <c r="C271" s="7" t="s">
        <v>454</v>
      </c>
      <c r="D271" s="2" t="s">
        <v>455</v>
      </c>
    </row>
    <row r="272" spans="2:4" ht="12.75">
      <c r="B272" s="1">
        <v>270</v>
      </c>
      <c r="C272" s="7" t="s">
        <v>456</v>
      </c>
      <c r="D272" s="2" t="s">
        <v>457</v>
      </c>
    </row>
    <row r="273" spans="2:4" ht="11.25">
      <c r="B273" s="1">
        <v>271</v>
      </c>
      <c r="C273" s="2" t="s">
        <v>458</v>
      </c>
      <c r="D273" s="2" t="s">
        <v>459</v>
      </c>
    </row>
    <row r="274" spans="2:4" ht="11.25">
      <c r="B274" s="1">
        <v>272</v>
      </c>
      <c r="C274" s="2" t="s">
        <v>13</v>
      </c>
      <c r="D274" s="2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  <colBreaks count="4" manualBreakCount="4">
    <brk id="3" max="344" man="1"/>
    <brk id="4" max="65535" man="1"/>
    <brk id="9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70.0039062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16384" width="11.421875" style="32" customWidth="1"/>
  </cols>
  <sheetData>
    <row r="1" ht="18" customHeight="1">
      <c r="A1" s="31" t="str">
        <f>HLOOKUP(INDICE!$F$2,Nombres!$C$3:$E$859,4)</f>
        <v>Grupo BBVA. Cuentas de resultados consolidadas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38">
        <v>3172.5106705499993</v>
      </c>
      <c r="C6" s="39">
        <v>3212.8369057399996</v>
      </c>
      <c r="D6" s="39">
        <v>3284.506915419998</v>
      </c>
      <c r="E6" s="40">
        <v>3482.323570230001</v>
      </c>
      <c r="F6" s="41">
        <v>3594.48902189</v>
      </c>
      <c r="G6" s="39">
        <v>3740.7469821399995</v>
      </c>
      <c r="H6" s="42">
        <v>3877.02596104</v>
      </c>
      <c r="I6" s="42">
        <v>3909.8010505699995</v>
      </c>
    </row>
    <row r="7" spans="1:9" ht="15">
      <c r="A7" s="16" t="str">
        <f>HLOOKUP(INDICE!$F$2,Nombres!$C$3:$E$859,39)</f>
        <v>Comisiones</v>
      </c>
      <c r="B7" s="43">
        <v>985.3028485299999</v>
      </c>
      <c r="C7" s="44">
        <v>1034.5996726500005</v>
      </c>
      <c r="D7" s="44">
        <v>1006.8296423699999</v>
      </c>
      <c r="E7" s="45">
        <v>1004.4457830399997</v>
      </c>
      <c r="F7" s="46">
        <v>1062.38776702</v>
      </c>
      <c r="G7" s="44">
        <v>1060.8508183499998</v>
      </c>
      <c r="H7" s="47">
        <v>1104.47671244</v>
      </c>
      <c r="I7" s="47">
        <v>1125.7778672500003</v>
      </c>
    </row>
    <row r="8" spans="1:9" ht="15">
      <c r="A8" s="16" t="str">
        <f>HLOOKUP(INDICE!$F$2,Nombres!$C$3:$E$859,40)</f>
        <v>Resultados de operaciones financieras</v>
      </c>
      <c r="B8" s="43">
        <v>751.4699482799999</v>
      </c>
      <c r="C8" s="44">
        <v>331.41200012999997</v>
      </c>
      <c r="D8" s="44">
        <v>-5.337060350000002</v>
      </c>
      <c r="E8" s="45">
        <v>403.4919959000001</v>
      </c>
      <c r="F8" s="46">
        <v>339.9719416</v>
      </c>
      <c r="G8" s="44">
        <v>461.39499967000006</v>
      </c>
      <c r="H8" s="47">
        <v>319.45599661999995</v>
      </c>
      <c r="I8" s="47">
        <v>646.0959875200001</v>
      </c>
    </row>
    <row r="9" spans="1:9" ht="15">
      <c r="A9" s="16" t="str">
        <f>HLOOKUP(INDICE!$F$2,Nombres!$C$3:$E$859,41)</f>
        <v>Dividendos</v>
      </c>
      <c r="B9" s="43">
        <v>22.84299965</v>
      </c>
      <c r="C9" s="44">
        <v>259.37000057</v>
      </c>
      <c r="D9" s="44">
        <v>50.017978240000005</v>
      </c>
      <c r="E9" s="45">
        <v>229.8799997</v>
      </c>
      <c r="F9" s="46">
        <v>26.64000025</v>
      </c>
      <c r="G9" s="44">
        <v>310.99191414</v>
      </c>
      <c r="H9" s="47">
        <v>35.26600073999999</v>
      </c>
      <c r="I9" s="47">
        <v>17.40099880000001</v>
      </c>
    </row>
    <row r="10" spans="1:9" ht="15">
      <c r="A10" s="16" t="str">
        <f>HLOOKUP(INDICE!$F$2,Nombres!$C$3:$E$859,42)</f>
        <v>Resultados por puesta en equivalencia</v>
      </c>
      <c r="B10" s="43">
        <v>119.31400000000001</v>
      </c>
      <c r="C10" s="44">
        <v>121.53499999999998</v>
      </c>
      <c r="D10" s="44">
        <v>148.93599999999998</v>
      </c>
      <c r="E10" s="45">
        <v>205.11900000000009</v>
      </c>
      <c r="F10" s="46">
        <v>191.17699999999996</v>
      </c>
      <c r="G10" s="44">
        <v>175.25400000000002</v>
      </c>
      <c r="H10" s="47">
        <v>169.38299999999992</v>
      </c>
      <c r="I10" s="47">
        <v>190.77200000000008</v>
      </c>
    </row>
    <row r="11" spans="1:9" ht="15">
      <c r="A11" s="16" t="str">
        <f>HLOOKUP(INDICE!$F$2,Nombres!$C$3:$E$859,43)</f>
        <v>Otros productos y cargas de explotación</v>
      </c>
      <c r="B11" s="43">
        <v>78.81849753</v>
      </c>
      <c r="C11" s="44">
        <v>62.41864171999999</v>
      </c>
      <c r="D11" s="44">
        <v>22.577182720000007</v>
      </c>
      <c r="E11" s="45">
        <v>42.41405343999999</v>
      </c>
      <c r="F11" s="46">
        <v>50.54427135</v>
      </c>
      <c r="G11" s="44">
        <v>56.73496799999997</v>
      </c>
      <c r="H11" s="47">
        <v>6.198077900000026</v>
      </c>
      <c r="I11" s="47">
        <v>-31.55594300000001</v>
      </c>
    </row>
    <row r="12" spans="1:9" ht="15">
      <c r="A12" s="15" t="str">
        <f>HLOOKUP(INDICE!$F$2,Nombres!$C$3:$E$859,44)</f>
        <v>Margen bruto</v>
      </c>
      <c r="B12" s="38">
        <v>5130.258964539999</v>
      </c>
      <c r="C12" s="39">
        <v>5022.17222081</v>
      </c>
      <c r="D12" s="39">
        <v>4507.530658399999</v>
      </c>
      <c r="E12" s="40">
        <v>5367.674402310001</v>
      </c>
      <c r="F12" s="41">
        <v>5265.21000211</v>
      </c>
      <c r="G12" s="39">
        <v>5805.9736823</v>
      </c>
      <c r="H12" s="42">
        <v>5511.80574874</v>
      </c>
      <c r="I12" s="42">
        <v>5858.291961139999</v>
      </c>
    </row>
    <row r="13" spans="1:9" ht="15">
      <c r="A13" s="16" t="str">
        <f>HLOOKUP(INDICE!$F$2,Nombres!$C$3:$E$859,45)</f>
        <v>Gastos de explotación</v>
      </c>
      <c r="B13" s="43">
        <v>-2306.6473197699997</v>
      </c>
      <c r="C13" s="44">
        <v>-2425.72177663</v>
      </c>
      <c r="D13" s="44">
        <v>-2407.7280577700003</v>
      </c>
      <c r="E13" s="45">
        <v>-2597.0641631100007</v>
      </c>
      <c r="F13" s="46">
        <v>-2527.6307881</v>
      </c>
      <c r="G13" s="44">
        <v>-2633.00928735</v>
      </c>
      <c r="H13" s="47">
        <v>-2770.53826811</v>
      </c>
      <c r="I13" s="47">
        <v>-2854.92796998</v>
      </c>
    </row>
    <row r="14" spans="1:9" ht="15">
      <c r="A14" s="16" t="str">
        <f>HLOOKUP(INDICE!$F$2,Nombres!$C$3:$E$859,46)</f>
        <v>  Gastos de administración</v>
      </c>
      <c r="B14" s="43">
        <v>-2112.48859619</v>
      </c>
      <c r="C14" s="44">
        <v>-2219.48530631</v>
      </c>
      <c r="D14" s="44">
        <v>-2193.70984691</v>
      </c>
      <c r="E14" s="45">
        <v>-2372.375596710001</v>
      </c>
      <c r="F14" s="46">
        <v>-2298.11175825</v>
      </c>
      <c r="G14" s="44">
        <v>-2397.1284224500005</v>
      </c>
      <c r="H14" s="47">
        <v>-2511.25031885</v>
      </c>
      <c r="I14" s="47">
        <v>-2561.23201982</v>
      </c>
    </row>
    <row r="15" spans="1:9" ht="13.5" customHeight="1">
      <c r="A15" s="48" t="str">
        <f>HLOOKUP(INDICE!$F$2,Nombres!$C$3:$E$859,47)</f>
        <v>  Gastos de personal</v>
      </c>
      <c r="B15" s="43">
        <v>-1247.35965401</v>
      </c>
      <c r="C15" s="44">
        <v>-1276.91442934</v>
      </c>
      <c r="D15" s="44">
        <v>-1294.5218229000002</v>
      </c>
      <c r="E15" s="45">
        <v>-1372.24968785</v>
      </c>
      <c r="F15" s="46">
        <v>-1347.17293011</v>
      </c>
      <c r="G15" s="44">
        <v>-1395.84291678</v>
      </c>
      <c r="H15" s="47">
        <v>-1446.96508662</v>
      </c>
      <c r="I15" s="47">
        <v>-1472.1318629300001</v>
      </c>
    </row>
    <row r="16" spans="1:9" ht="12.75" customHeight="1">
      <c r="A16" s="48" t="str">
        <f>HLOOKUP(INDICE!$F$2,Nombres!$C$3:$E$859,48)</f>
        <v>  Otros gastos generales de administración</v>
      </c>
      <c r="B16" s="43">
        <v>-865.1289421800002</v>
      </c>
      <c r="C16" s="44">
        <v>-942.57087697</v>
      </c>
      <c r="D16" s="44">
        <v>-899.18802401</v>
      </c>
      <c r="E16" s="45">
        <v>-1000.1259088600007</v>
      </c>
      <c r="F16" s="46">
        <v>-950.9388281399999</v>
      </c>
      <c r="G16" s="44">
        <v>-1001.28550567</v>
      </c>
      <c r="H16" s="47">
        <v>-1064.28523223</v>
      </c>
      <c r="I16" s="47">
        <v>-1089.1001568899999</v>
      </c>
    </row>
    <row r="17" spans="1:9" ht="13.5" customHeight="1">
      <c r="A17" s="16" t="str">
        <f>HLOOKUP(INDICE!$F$2,Nombres!$C$3:$E$859,49)</f>
        <v>  Amortizaciones</v>
      </c>
      <c r="B17" s="43">
        <v>-194.15872358</v>
      </c>
      <c r="C17" s="44">
        <v>-206.23647032</v>
      </c>
      <c r="D17" s="44">
        <v>-214.01821085999995</v>
      </c>
      <c r="E17" s="45">
        <v>-224.6885664</v>
      </c>
      <c r="F17" s="46">
        <v>-229.51902984999998</v>
      </c>
      <c r="G17" s="44">
        <v>-235.8808649</v>
      </c>
      <c r="H17" s="47">
        <v>-259.28794926</v>
      </c>
      <c r="I17" s="47">
        <v>-293.69595016</v>
      </c>
    </row>
    <row r="18" spans="1:9" ht="13.5" customHeight="1">
      <c r="A18" s="15" t="str">
        <f>HLOOKUP(INDICE!$F$2,Nombres!$C$3:$E$859,50)</f>
        <v>Margen neto</v>
      </c>
      <c r="B18" s="38">
        <v>2823.6116447699997</v>
      </c>
      <c r="C18" s="39">
        <v>2596.450444180001</v>
      </c>
      <c r="D18" s="39">
        <v>2099.802600629999</v>
      </c>
      <c r="E18" s="40">
        <v>2770.6102392000003</v>
      </c>
      <c r="F18" s="41">
        <v>2737.57921401</v>
      </c>
      <c r="G18" s="39">
        <v>3172.9643949499996</v>
      </c>
      <c r="H18" s="42">
        <v>2741.2674806299997</v>
      </c>
      <c r="I18" s="42">
        <v>3003.36399116</v>
      </c>
    </row>
    <row r="19" spans="1:9" ht="12.75" customHeight="1">
      <c r="A19" s="16" t="str">
        <f>HLOOKUP(INDICE!$F$2,Nombres!$C$3:$E$859,51)</f>
        <v>Pérdidas por deterioro de activos financieros</v>
      </c>
      <c r="B19" s="43">
        <v>-1023.44026689</v>
      </c>
      <c r="C19" s="44">
        <v>-962.07912242</v>
      </c>
      <c r="D19" s="44">
        <v>-904.0236752799999</v>
      </c>
      <c r="E19" s="45">
        <v>-1336.7499718000001</v>
      </c>
      <c r="F19" s="46">
        <v>-1085.34505485</v>
      </c>
      <c r="G19" s="44">
        <v>-2181.62899395</v>
      </c>
      <c r="H19" s="47">
        <v>-2038.0959796100003</v>
      </c>
      <c r="I19" s="47">
        <v>-2675.2680451700003</v>
      </c>
    </row>
    <row r="20" spans="1:9" ht="13.5" customHeight="1">
      <c r="A20" s="16" t="str">
        <f>HLOOKUP(INDICE!$F$2,Nombres!$C$3:$E$859,52)</f>
        <v>Dotaciones a provisiones</v>
      </c>
      <c r="B20" s="43">
        <v>-150.26099925</v>
      </c>
      <c r="C20" s="44">
        <v>-83.09199920000002</v>
      </c>
      <c r="D20" s="44">
        <v>-92.95878306999998</v>
      </c>
      <c r="E20" s="45">
        <v>-181.73683842</v>
      </c>
      <c r="F20" s="46">
        <v>-130.03100043</v>
      </c>
      <c r="G20" s="44">
        <v>-98.2749993</v>
      </c>
      <c r="H20" s="47">
        <v>-195.12199976999997</v>
      </c>
      <c r="I20" s="47">
        <v>-227.77400047000003</v>
      </c>
    </row>
    <row r="21" spans="1:9" ht="13.5" customHeight="1">
      <c r="A21" s="49" t="str">
        <f>HLOOKUP(INDICE!$F$2,Nombres!$C$3:$E$859,53)</f>
        <v>Otros resultados</v>
      </c>
      <c r="B21" s="43">
        <v>-71.08797461</v>
      </c>
      <c r="C21" s="44">
        <v>-154.74600057999993</v>
      </c>
      <c r="D21" s="44">
        <v>-165.96322582</v>
      </c>
      <c r="E21" s="45">
        <v>-1718.50705806</v>
      </c>
      <c r="F21" s="46">
        <v>-223.02099976</v>
      </c>
      <c r="G21" s="44">
        <v>-311.49899974</v>
      </c>
      <c r="H21" s="47">
        <v>-561.4390002800001</v>
      </c>
      <c r="I21" s="47">
        <v>-268.6720011</v>
      </c>
    </row>
    <row r="22" spans="1:9" ht="12" customHeight="1">
      <c r="A22" s="15" t="str">
        <f>HLOOKUP(INDICE!$F$2,Nombres!$C$3:$E$859,54)</f>
        <v>Beneficio antes de impuestos</v>
      </c>
      <c r="B22" s="38">
        <v>1578.8224040199996</v>
      </c>
      <c r="C22" s="39">
        <v>1396.533321980001</v>
      </c>
      <c r="D22" s="39">
        <v>936.8569164599985</v>
      </c>
      <c r="E22" s="40">
        <v>-466.38362908000033</v>
      </c>
      <c r="F22" s="41">
        <v>1299.18215897</v>
      </c>
      <c r="G22" s="39">
        <v>581.5614019600004</v>
      </c>
      <c r="H22" s="42">
        <v>-53.38949903000025</v>
      </c>
      <c r="I22" s="42">
        <v>-168.35005557999978</v>
      </c>
    </row>
    <row r="23" spans="1:9" ht="14.25" customHeight="1">
      <c r="A23" s="16" t="str">
        <f>HLOOKUP(INDICE!$F$2,Nombres!$C$3:$E$859,55)</f>
        <v>Impuesto sobre beneficios</v>
      </c>
      <c r="B23" s="43">
        <v>-346.81100660999994</v>
      </c>
      <c r="C23" s="44">
        <v>-167.43500759000003</v>
      </c>
      <c r="D23" s="44">
        <v>-77.43600984999996</v>
      </c>
      <c r="E23" s="45">
        <v>385.35063799999995</v>
      </c>
      <c r="F23" s="46">
        <v>-222.75899949</v>
      </c>
      <c r="G23" s="44">
        <v>2.7029997700000763</v>
      </c>
      <c r="H23" s="47">
        <v>275.40599866</v>
      </c>
      <c r="I23" s="47">
        <v>220.20300160999986</v>
      </c>
    </row>
    <row r="24" spans="1:9" ht="14.25" customHeight="1">
      <c r="A24" s="15" t="str">
        <f>HLOOKUP(INDICE!$F$2,Nombres!$C$3:$E$859,269)</f>
        <v>Beneficio después de impuestos de operaciones continuadas</v>
      </c>
      <c r="B24" s="38">
        <v>1232.0113974099995</v>
      </c>
      <c r="C24" s="39">
        <v>1229.0983143900007</v>
      </c>
      <c r="D24" s="39">
        <v>859.4209066099985</v>
      </c>
      <c r="E24" s="40">
        <v>-81.03299107999999</v>
      </c>
      <c r="F24" s="41">
        <v>1076.4231594799999</v>
      </c>
      <c r="G24" s="39">
        <v>584.2644017300001</v>
      </c>
      <c r="H24" s="42">
        <v>222.01649962999932</v>
      </c>
      <c r="I24" s="42">
        <v>51.85294602999966</v>
      </c>
    </row>
    <row r="25" spans="1:9" ht="14.25" customHeight="1">
      <c r="A25" s="16" t="str">
        <f>HLOOKUP(INDICE!$F$2,Nombres!$C$3:$E$859,270)</f>
        <v>Beneficio después de impuestos de  operaciones interrumpidas</v>
      </c>
      <c r="B25" s="43">
        <v>58.370999999999995</v>
      </c>
      <c r="C25" s="44">
        <v>65.93299999999999</v>
      </c>
      <c r="D25" s="44">
        <v>47.521</v>
      </c>
      <c r="E25" s="45">
        <v>73.76999999999998</v>
      </c>
      <c r="F25" s="46">
        <v>96.453</v>
      </c>
      <c r="G25" s="44">
        <v>75.175</v>
      </c>
      <c r="H25" s="47">
        <v>82.66999999999999</v>
      </c>
      <c r="I25" s="47">
        <v>138.225</v>
      </c>
    </row>
    <row r="26" spans="1:9" ht="14.25" customHeight="1">
      <c r="A26" s="15" t="str">
        <f>HLOOKUP(INDICE!$F$2,Nombres!$C$3:$E$859,56)</f>
        <v>Beneficio después de impuestos</v>
      </c>
      <c r="B26" s="38">
        <v>1290.3823974099994</v>
      </c>
      <c r="C26" s="39">
        <v>1295.0313143900007</v>
      </c>
      <c r="D26" s="39">
        <v>906.9419066099983</v>
      </c>
      <c r="E26" s="40">
        <v>-7.26299108000012</v>
      </c>
      <c r="F26" s="41">
        <v>1172.8761594799998</v>
      </c>
      <c r="G26" s="39">
        <v>659.4394017300001</v>
      </c>
      <c r="H26" s="42">
        <v>304.6864996299994</v>
      </c>
      <c r="I26" s="42">
        <v>190.07794602999974</v>
      </c>
    </row>
    <row r="27" spans="1:9" ht="14.25" customHeight="1">
      <c r="A27" s="16" t="str">
        <f>HLOOKUP(INDICE!$F$2,Nombres!$C$3:$E$859,57)</f>
        <v>Resultado atribuido a la minoría</v>
      </c>
      <c r="B27" s="43">
        <v>-140.657</v>
      </c>
      <c r="C27" s="44">
        <v>-105.94</v>
      </c>
      <c r="D27" s="44">
        <v>-102.901</v>
      </c>
      <c r="E27" s="45">
        <v>-131.89711600000007</v>
      </c>
      <c r="F27" s="46">
        <v>-167.915</v>
      </c>
      <c r="G27" s="44">
        <v>-154.264</v>
      </c>
      <c r="H27" s="47">
        <v>-158.58100000000002</v>
      </c>
      <c r="I27" s="47">
        <v>-170.373</v>
      </c>
    </row>
    <row r="28" spans="1:9" ht="14.25" customHeight="1">
      <c r="A28" s="15" t="str">
        <f>HLOOKUP(INDICE!$F$2,Nombres!$C$3:$E$859,58)</f>
        <v>Beneficio atribuido al Grupo</v>
      </c>
      <c r="B28" s="38">
        <v>1149.7253974099995</v>
      </c>
      <c r="C28" s="39">
        <v>1189.0913143900011</v>
      </c>
      <c r="D28" s="39">
        <v>804.0409066099983</v>
      </c>
      <c r="E28" s="40">
        <v>-139.16010708000022</v>
      </c>
      <c r="F28" s="41">
        <v>1004.96115948</v>
      </c>
      <c r="G28" s="39">
        <v>505.17540173000015</v>
      </c>
      <c r="H28" s="42">
        <v>146.10549962999949</v>
      </c>
      <c r="I28" s="42">
        <v>19.70494602999986</v>
      </c>
    </row>
    <row r="29" spans="1:9" s="69" customFormat="1" ht="14.25" customHeight="1">
      <c r="A29" s="65"/>
      <c r="B29" s="66"/>
      <c r="C29" s="67"/>
      <c r="D29" s="67"/>
      <c r="E29" s="67"/>
      <c r="F29" s="68"/>
      <c r="G29" s="67"/>
      <c r="H29" s="66"/>
      <c r="I29" s="66"/>
    </row>
    <row r="30" spans="1:9" s="57" customFormat="1" ht="17.25" customHeight="1">
      <c r="A30" s="34" t="str">
        <f>HLOOKUP(INDICE!$F$2,Nombres!$C$3:$E$859,93)</f>
        <v>Cuentas de resultados  </v>
      </c>
      <c r="B30" s="53"/>
      <c r="C30" s="54"/>
      <c r="D30" s="54"/>
      <c r="E30" s="54"/>
      <c r="F30" s="55"/>
      <c r="G30" s="55"/>
      <c r="H30" s="53"/>
      <c r="I30" s="56"/>
    </row>
    <row r="31" spans="1:9" ht="13.5" customHeight="1">
      <c r="A31" s="36" t="str">
        <f>HLOOKUP(INDICE!$F$2,Nombres!$C$3:$E$859,31)</f>
        <v>(Millones de euros constantes)</v>
      </c>
      <c r="F31" s="58"/>
      <c r="G31" s="59"/>
      <c r="H31" s="59"/>
      <c r="I31" s="59"/>
    </row>
    <row r="32" spans="1:9" ht="12.75" customHeight="1">
      <c r="A32" s="37"/>
      <c r="B32" s="70">
        <v>2011</v>
      </c>
      <c r="C32" s="70"/>
      <c r="D32" s="70"/>
      <c r="E32" s="70"/>
      <c r="F32" s="71">
        <v>2012</v>
      </c>
      <c r="G32" s="72"/>
      <c r="H32" s="72"/>
      <c r="I32" s="72"/>
    </row>
    <row r="33" spans="1:9" ht="13.5" customHeight="1">
      <c r="A33" s="37"/>
      <c r="B33" s="37" t="str">
        <f>HLOOKUP(INDICE!$F$2,Nombres!$C$3:$E$857,34)</f>
        <v>1er Trim.</v>
      </c>
      <c r="C33" s="37" t="str">
        <f>HLOOKUP(INDICE!$F$2,Nombres!$C$3:$E$857,35)</f>
        <v>2º Trim.</v>
      </c>
      <c r="D33" s="37" t="str">
        <f>HLOOKUP(INDICE!$F$2,Nombres!$C$3:$E$857,36)</f>
        <v>3er Trim.</v>
      </c>
      <c r="E33" s="37" t="str">
        <f>HLOOKUP(INDICE!$F$2,Nombres!$C$3:$E$857,37)</f>
        <v>4º Trim.</v>
      </c>
      <c r="F33" s="37" t="str">
        <f>HLOOKUP(INDICE!$F$2,Nombres!$C$3:$E$857,34)</f>
        <v>1er Trim.</v>
      </c>
      <c r="G33" s="37" t="str">
        <f>HLOOKUP(INDICE!$F$2,Nombres!$C$3:$E$857,35)</f>
        <v>2º Trim.</v>
      </c>
      <c r="H33" s="37" t="str">
        <f>HLOOKUP(INDICE!$F$2,Nombres!$C$3:$E$857,36)</f>
        <v>3er Trim.</v>
      </c>
      <c r="I33" s="37" t="str">
        <f>HLOOKUP(INDICE!$F$2,Nombres!$C$3:$E$857,37)</f>
        <v>4º Trim.</v>
      </c>
    </row>
    <row r="34" spans="1:9" ht="15">
      <c r="A34" s="15" t="str">
        <f>HLOOKUP(INDICE!$F$2,Nombres!$C$3:$E$859,38)</f>
        <v>Margen de intereses</v>
      </c>
      <c r="B34" s="38">
        <v>3224.0970565509733</v>
      </c>
      <c r="C34" s="39">
        <v>3327.803105711193</v>
      </c>
      <c r="D34" s="39">
        <v>3423.7197198049735</v>
      </c>
      <c r="E34" s="40">
        <v>3649.6007105746303</v>
      </c>
      <c r="F34" s="41">
        <v>3627.7747972756097</v>
      </c>
      <c r="G34" s="39">
        <v>3763.8685400255054</v>
      </c>
      <c r="H34" s="42">
        <v>3809.7580356089666</v>
      </c>
      <c r="I34" s="42">
        <v>3920.661642729918</v>
      </c>
    </row>
    <row r="35" spans="1:9" ht="15">
      <c r="A35" s="16" t="str">
        <f>HLOOKUP(INDICE!$F$2,Nombres!$C$3:$E$859,39)</f>
        <v>Comisiones</v>
      </c>
      <c r="B35" s="43">
        <v>999.4521928828815</v>
      </c>
      <c r="C35" s="44">
        <v>1066.1792232874259</v>
      </c>
      <c r="D35" s="44">
        <v>1041.509243439396</v>
      </c>
      <c r="E35" s="45">
        <v>1044.2932887908491</v>
      </c>
      <c r="F35" s="46">
        <v>1070.2320946926775</v>
      </c>
      <c r="G35" s="44">
        <v>1064.9280568588908</v>
      </c>
      <c r="H35" s="47">
        <v>1087.9800192595158</v>
      </c>
      <c r="I35" s="47">
        <v>1130.3529942489158</v>
      </c>
    </row>
    <row r="36" spans="1:9" ht="15">
      <c r="A36" s="16" t="str">
        <f>HLOOKUP(INDICE!$F$2,Nombres!$C$3:$E$859,40)</f>
        <v>Resultados de operaciones financieras</v>
      </c>
      <c r="B36" s="43">
        <v>762.9721204835946</v>
      </c>
      <c r="C36" s="44">
        <v>344.8793135389696</v>
      </c>
      <c r="D36" s="44">
        <v>8.615729261024953</v>
      </c>
      <c r="E36" s="45">
        <v>416.1281811231049</v>
      </c>
      <c r="F36" s="46">
        <v>343.74449992781115</v>
      </c>
      <c r="G36" s="44">
        <v>461.18107102137026</v>
      </c>
      <c r="H36" s="47">
        <v>314.4675766005121</v>
      </c>
      <c r="I36" s="47">
        <v>647.5257778603066</v>
      </c>
    </row>
    <row r="37" spans="1:9" ht="15">
      <c r="A37" s="16" t="str">
        <f>HLOOKUP(INDICE!$F$2,Nombres!$C$3:$E$859,41)</f>
        <v>Dividendos</v>
      </c>
      <c r="B37" s="43">
        <v>23.1564875333803</v>
      </c>
      <c r="C37" s="44">
        <v>260.2703024665825</v>
      </c>
      <c r="D37" s="44">
        <v>50.6854984273902</v>
      </c>
      <c r="E37" s="45">
        <v>230.4253725028908</v>
      </c>
      <c r="F37" s="46">
        <v>26.70379273952311</v>
      </c>
      <c r="G37" s="44">
        <v>311.1825259724045</v>
      </c>
      <c r="H37" s="47">
        <v>34.888748260784766</v>
      </c>
      <c r="I37" s="47">
        <v>17.52384695728765</v>
      </c>
    </row>
    <row r="38" spans="1:9" ht="15">
      <c r="A38" s="16" t="str">
        <f>HLOOKUP(INDICE!$F$2,Nombres!$C$3:$E$859,42)</f>
        <v>Resultados por puesta en equivalencia</v>
      </c>
      <c r="B38" s="43">
        <v>119.25164455943982</v>
      </c>
      <c r="C38" s="44">
        <v>121.53719510665346</v>
      </c>
      <c r="D38" s="44">
        <v>148.98989333643232</v>
      </c>
      <c r="E38" s="45">
        <v>205.3159447733991</v>
      </c>
      <c r="F38" s="46">
        <v>191.14549736059055</v>
      </c>
      <c r="G38" s="44">
        <v>175.2573274605211</v>
      </c>
      <c r="H38" s="47">
        <v>169.30576225496156</v>
      </c>
      <c r="I38" s="47">
        <v>190.87741292392678</v>
      </c>
    </row>
    <row r="39" spans="1:9" ht="15">
      <c r="A39" s="16" t="str">
        <f>HLOOKUP(INDICE!$F$2,Nombres!$C$3:$E$859,43)</f>
        <v>Otros productos y cargas de explotación</v>
      </c>
      <c r="B39" s="43">
        <v>70.17319549132428</v>
      </c>
      <c r="C39" s="44">
        <v>50.37593370011558</v>
      </c>
      <c r="D39" s="44">
        <v>10.666782367669391</v>
      </c>
      <c r="E39" s="45">
        <v>43.297910055333276</v>
      </c>
      <c r="F39" s="46">
        <v>49.42003863315068</v>
      </c>
      <c r="G39" s="44">
        <v>59.55286680718754</v>
      </c>
      <c r="H39" s="47">
        <v>5.413445468345978</v>
      </c>
      <c r="I39" s="47">
        <v>-32.464976658684215</v>
      </c>
    </row>
    <row r="40" spans="1:9" ht="15">
      <c r="A40" s="15" t="str">
        <f>HLOOKUP(INDICE!$F$2,Nombres!$C$3:$E$859,44)</f>
        <v>Margen bruto</v>
      </c>
      <c r="B40" s="38">
        <v>5199.102697501594</v>
      </c>
      <c r="C40" s="39">
        <v>5171.045073810939</v>
      </c>
      <c r="D40" s="39">
        <v>4684.186866636886</v>
      </c>
      <c r="E40" s="40">
        <v>5589.061407820208</v>
      </c>
      <c r="F40" s="41">
        <v>5309.020720629362</v>
      </c>
      <c r="G40" s="39">
        <v>5835.97038814588</v>
      </c>
      <c r="H40" s="42">
        <v>5421.813587453086</v>
      </c>
      <c r="I40" s="42">
        <v>5874.476698061671</v>
      </c>
    </row>
    <row r="41" spans="1:9" ht="15">
      <c r="A41" s="16" t="str">
        <f>HLOOKUP(INDICE!$F$2,Nombres!$C$3:$E$859,45)</f>
        <v>Gastos de explotación</v>
      </c>
      <c r="B41" s="43">
        <v>-2342.43678121454</v>
      </c>
      <c r="C41" s="44">
        <v>-2499.9991313324426</v>
      </c>
      <c r="D41" s="44">
        <v>-2492.0221944751956</v>
      </c>
      <c r="E41" s="45">
        <v>-2691.2791789253542</v>
      </c>
      <c r="F41" s="46">
        <v>-2546.8661177046283</v>
      </c>
      <c r="G41" s="44">
        <v>-2643.1173374727546</v>
      </c>
      <c r="H41" s="47">
        <v>-2731.062680254675</v>
      </c>
      <c r="I41" s="47">
        <v>-2865.060178107942</v>
      </c>
    </row>
    <row r="42" spans="1:9" ht="15">
      <c r="A42" s="16" t="str">
        <f>HLOOKUP(INDICE!$F$2,Nombres!$C$3:$E$859,46)</f>
        <v>  Gastos de administración</v>
      </c>
      <c r="B42" s="43">
        <v>-2143.8033291113034</v>
      </c>
      <c r="C42" s="44">
        <v>-2285.8744800750837</v>
      </c>
      <c r="D42" s="44">
        <v>-2269.06914110546</v>
      </c>
      <c r="E42" s="45">
        <v>-2458.4207661818573</v>
      </c>
      <c r="F42" s="46">
        <v>-2315.4342622361332</v>
      </c>
      <c r="G42" s="44">
        <v>-2406.4081012597476</v>
      </c>
      <c r="H42" s="47">
        <v>-2475.250226388407</v>
      </c>
      <c r="I42" s="47">
        <v>-2570.629929485712</v>
      </c>
    </row>
    <row r="43" spans="1:9" ht="15">
      <c r="A43" s="48" t="str">
        <f>HLOOKUP(INDICE!$F$2,Nombres!$C$3:$E$859,47)</f>
        <v>  Gastos de personal</v>
      </c>
      <c r="B43" s="43">
        <v>-1266.4004027209805</v>
      </c>
      <c r="C43" s="44">
        <v>-1315.5294064397876</v>
      </c>
      <c r="D43" s="44">
        <v>-1336.5461429078568</v>
      </c>
      <c r="E43" s="45">
        <v>-1415.1686351326043</v>
      </c>
      <c r="F43" s="46">
        <v>-1356.6901411579686</v>
      </c>
      <c r="G43" s="44">
        <v>-1399.0042387597048</v>
      </c>
      <c r="H43" s="47">
        <v>-1428.1847753972647</v>
      </c>
      <c r="I43" s="47">
        <v>-1478.2336411250621</v>
      </c>
    </row>
    <row r="44" spans="1:9" ht="15">
      <c r="A44" s="48" t="str">
        <f>HLOOKUP(INDICE!$F$2,Nombres!$C$3:$E$859,48)</f>
        <v>  Otros gastos generales de administración</v>
      </c>
      <c r="B44" s="43">
        <v>-877.4029263903228</v>
      </c>
      <c r="C44" s="44">
        <v>-970.3450736352963</v>
      </c>
      <c r="D44" s="44">
        <v>-932.5229981976029</v>
      </c>
      <c r="E44" s="45">
        <v>-1043.2521310492525</v>
      </c>
      <c r="F44" s="46">
        <v>-958.7441210781649</v>
      </c>
      <c r="G44" s="44">
        <v>-1007.4038625000428</v>
      </c>
      <c r="H44" s="47">
        <v>-1047.0654509911424</v>
      </c>
      <c r="I44" s="47">
        <v>-1092.3962883606503</v>
      </c>
    </row>
    <row r="45" spans="1:9" ht="13.5" customHeight="1">
      <c r="A45" s="16" t="str">
        <f>HLOOKUP(INDICE!$F$2,Nombres!$C$3:$E$859,49)</f>
        <v>  Amortizaciones</v>
      </c>
      <c r="B45" s="43">
        <v>-198.63345210323672</v>
      </c>
      <c r="C45" s="44">
        <v>-214.12465125735847</v>
      </c>
      <c r="D45" s="44">
        <v>-222.95305336973587</v>
      </c>
      <c r="E45" s="45">
        <v>-232.85841274349715</v>
      </c>
      <c r="F45" s="46">
        <v>-231.43185546849503</v>
      </c>
      <c r="G45" s="44">
        <v>-236.7092362130074</v>
      </c>
      <c r="H45" s="47">
        <v>-255.81245386626767</v>
      </c>
      <c r="I45" s="47">
        <v>-294.43024862223</v>
      </c>
    </row>
    <row r="46" spans="1:9" ht="15">
      <c r="A46" s="15" t="str">
        <f>HLOOKUP(INDICE!$F$2,Nombres!$C$3:$E$859,50)</f>
        <v>Margen neto</v>
      </c>
      <c r="B46" s="38">
        <v>2856.6659162870537</v>
      </c>
      <c r="C46" s="39">
        <v>2671.0459424784976</v>
      </c>
      <c r="D46" s="39">
        <v>2192.1646721616903</v>
      </c>
      <c r="E46" s="40">
        <v>2897.7822288948532</v>
      </c>
      <c r="F46" s="41">
        <v>2762.154602924734</v>
      </c>
      <c r="G46" s="39">
        <v>3192.853050673125</v>
      </c>
      <c r="H46" s="42">
        <v>2690.7509071984123</v>
      </c>
      <c r="I46" s="42">
        <v>3009.4165199537283</v>
      </c>
    </row>
    <row r="47" spans="1:9" ht="15">
      <c r="A47" s="16" t="str">
        <f>HLOOKUP(INDICE!$F$2,Nombres!$C$3:$E$859,51)</f>
        <v>Pérdidas por deterioro de activos financieros</v>
      </c>
      <c r="B47" s="43">
        <v>-1032.1082817693946</v>
      </c>
      <c r="C47" s="44">
        <v>-982.7206956283849</v>
      </c>
      <c r="D47" s="44">
        <v>-933.3982149321946</v>
      </c>
      <c r="E47" s="45">
        <v>-1373.890616768583</v>
      </c>
      <c r="F47" s="46">
        <v>-1090.6377673748134</v>
      </c>
      <c r="G47" s="44">
        <v>-2189.959870966389</v>
      </c>
      <c r="H47" s="47">
        <v>-2025.2368935348895</v>
      </c>
      <c r="I47" s="47">
        <v>-2674.503541703908</v>
      </c>
    </row>
    <row r="48" spans="1:9" ht="12.75" customHeight="1">
      <c r="A48" s="16" t="str">
        <f>HLOOKUP(INDICE!$F$2,Nombres!$C$3:$E$859,52)</f>
        <v>Dotaciones a provisiones</v>
      </c>
      <c r="B48" s="43">
        <v>-151.0600217443638</v>
      </c>
      <c r="C48" s="44">
        <v>-85.70272760312388</v>
      </c>
      <c r="D48" s="44">
        <v>-94.8744443411703</v>
      </c>
      <c r="E48" s="45">
        <v>-186.70565030545043</v>
      </c>
      <c r="F48" s="46">
        <v>-130.70166301419252</v>
      </c>
      <c r="G48" s="44">
        <v>-98.41283016660513</v>
      </c>
      <c r="H48" s="47">
        <v>-193.58284342095743</v>
      </c>
      <c r="I48" s="47">
        <v>-228.5046633682449</v>
      </c>
    </row>
    <row r="49" spans="1:9" ht="15" customHeight="1">
      <c r="A49" s="49" t="str">
        <f>HLOOKUP(INDICE!$F$2,Nombres!$C$3:$E$859,53)</f>
        <v>Otros resultados</v>
      </c>
      <c r="B49" s="43">
        <v>-70.33579242216453</v>
      </c>
      <c r="C49" s="44">
        <v>-155.03732949929716</v>
      </c>
      <c r="D49" s="44">
        <v>-166.6700032990584</v>
      </c>
      <c r="E49" s="45">
        <v>-1839.224492013625</v>
      </c>
      <c r="F49" s="46">
        <v>-223.51882587952338</v>
      </c>
      <c r="G49" s="44">
        <v>-311.4139985200105</v>
      </c>
      <c r="H49" s="47">
        <v>-561.1615589762991</v>
      </c>
      <c r="I49" s="47">
        <v>-268.5366175041669</v>
      </c>
    </row>
    <row r="50" spans="1:9" ht="13.5" customHeight="1">
      <c r="A50" s="15" t="str">
        <f>HLOOKUP(INDICE!$F$2,Nombres!$C$3:$E$859,54)</f>
        <v>Beneficio antes de impuestos</v>
      </c>
      <c r="B50" s="38">
        <v>1603.1618203511307</v>
      </c>
      <c r="C50" s="39">
        <v>1447.5851897476916</v>
      </c>
      <c r="D50" s="39">
        <v>997.2220095892671</v>
      </c>
      <c r="E50" s="40">
        <v>-502.0385301928054</v>
      </c>
      <c r="F50" s="41">
        <v>1317.2963466562044</v>
      </c>
      <c r="G50" s="39">
        <v>593.06635102012</v>
      </c>
      <c r="H50" s="42">
        <v>-89.23038873373355</v>
      </c>
      <c r="I50" s="42">
        <v>-162.12830262259115</v>
      </c>
    </row>
    <row r="51" spans="1:9" ht="12.75" customHeight="1">
      <c r="A51" s="16" t="str">
        <f>HLOOKUP(INDICE!$F$2,Nombres!$C$3:$E$859,55)</f>
        <v>Impuesto sobre beneficios</v>
      </c>
      <c r="B51" s="43">
        <v>-350.493635937513</v>
      </c>
      <c r="C51" s="44">
        <v>-178.60352377434162</v>
      </c>
      <c r="D51" s="44">
        <v>-91.48360462959602</v>
      </c>
      <c r="E51" s="45">
        <v>401.40865195665197</v>
      </c>
      <c r="F51" s="46">
        <v>-226.71123312964502</v>
      </c>
      <c r="G51" s="44">
        <v>0.3776254583078469</v>
      </c>
      <c r="H51" s="47">
        <v>283.6559668675304</v>
      </c>
      <c r="I51" s="47">
        <v>218.2306413538068</v>
      </c>
    </row>
    <row r="52" spans="1:9" ht="12.75" customHeight="1">
      <c r="A52" s="15" t="str">
        <f>HLOOKUP(INDICE!$F$2,Nombres!$C$3:$E$859,269)</f>
        <v>Beneficio después de impuestos de operaciones continuadas</v>
      </c>
      <c r="B52" s="38">
        <v>1252.6681844136176</v>
      </c>
      <c r="C52" s="39">
        <v>1268.98166597335</v>
      </c>
      <c r="D52" s="39">
        <v>905.7384049596711</v>
      </c>
      <c r="E52" s="40">
        <v>-100.62987823615299</v>
      </c>
      <c r="F52" s="41">
        <v>1090.5851135265593</v>
      </c>
      <c r="G52" s="39">
        <v>593.4439764784277</v>
      </c>
      <c r="H52" s="42">
        <v>194.42557813379648</v>
      </c>
      <c r="I52" s="42">
        <v>56.10233873121558</v>
      </c>
    </row>
    <row r="53" spans="1:9" ht="12.75" customHeight="1">
      <c r="A53" s="16" t="str">
        <f>HLOOKUP(INDICE!$F$2,Nombres!$C$3:$E$859,270)</f>
        <v>Beneficio después de impuestos de  operaciones interrumpidas</v>
      </c>
      <c r="B53" s="43">
        <v>60.40493553916602</v>
      </c>
      <c r="C53" s="44">
        <v>69.77723695768773</v>
      </c>
      <c r="D53" s="44">
        <v>50.06024989837733</v>
      </c>
      <c r="E53" s="45">
        <v>80.97561301662459</v>
      </c>
      <c r="F53" s="46">
        <v>98.6012664823355</v>
      </c>
      <c r="G53" s="44">
        <v>76.29975220201054</v>
      </c>
      <c r="H53" s="47">
        <v>79.93315404843707</v>
      </c>
      <c r="I53" s="47">
        <v>137.68882726721688</v>
      </c>
    </row>
    <row r="54" spans="1:9" ht="12" customHeight="1">
      <c r="A54" s="15" t="str">
        <f>HLOOKUP(INDICE!$F$2,Nombres!$C$3:$E$859,56)</f>
        <v>Beneficio después de impuestos</v>
      </c>
      <c r="B54" s="38">
        <v>1313.0731199527836</v>
      </c>
      <c r="C54" s="39">
        <v>1338.7589029310377</v>
      </c>
      <c r="D54" s="39">
        <v>955.7986548580484</v>
      </c>
      <c r="E54" s="40">
        <v>-19.65426521952861</v>
      </c>
      <c r="F54" s="41">
        <v>1189.186380008895</v>
      </c>
      <c r="G54" s="39">
        <v>669.7437286804382</v>
      </c>
      <c r="H54" s="42">
        <v>274.35873218223355</v>
      </c>
      <c r="I54" s="42">
        <v>193.79116599843235</v>
      </c>
    </row>
    <row r="55" spans="1:9" ht="15">
      <c r="A55" s="16" t="str">
        <f>HLOOKUP(INDICE!$F$2,Nombres!$C$3:$E$859,57)</f>
        <v>Resultado atribuido a la minoría</v>
      </c>
      <c r="B55" s="43">
        <v>-150.21857754651757</v>
      </c>
      <c r="C55" s="44">
        <v>-119.17985483007206</v>
      </c>
      <c r="D55" s="44">
        <v>-113.36359496339747</v>
      </c>
      <c r="E55" s="45">
        <v>-141.62671141329884</v>
      </c>
      <c r="F55" s="46">
        <v>-171.49149557007792</v>
      </c>
      <c r="G55" s="44">
        <v>-154.5547765210882</v>
      </c>
      <c r="H55" s="47">
        <v>-153.78721113242239</v>
      </c>
      <c r="I55" s="47">
        <v>-171.29951677641145</v>
      </c>
    </row>
    <row r="56" spans="1:9" ht="15">
      <c r="A56" s="15" t="str">
        <f>HLOOKUP(INDICE!$F$2,Nombres!$C$3:$E$859,58)</f>
        <v>Beneficio atribuido al Grupo</v>
      </c>
      <c r="B56" s="38">
        <v>1162.854542406266</v>
      </c>
      <c r="C56" s="39">
        <v>1219.5790481009656</v>
      </c>
      <c r="D56" s="39">
        <v>842.4350598946509</v>
      </c>
      <c r="E56" s="40">
        <v>-161.28097663282756</v>
      </c>
      <c r="F56" s="41">
        <v>1017.694884438817</v>
      </c>
      <c r="G56" s="39">
        <v>515.18895215935</v>
      </c>
      <c r="H56" s="42">
        <v>120.5715210498114</v>
      </c>
      <c r="I56" s="42">
        <v>22.491649222021238</v>
      </c>
    </row>
  </sheetData>
  <sheetProtection sheet="1" objects="1" scenarios="1"/>
  <mergeCells count="4">
    <mergeCell ref="B4:E4"/>
    <mergeCell ref="F4:I4"/>
    <mergeCell ref="B32:E32"/>
    <mergeCell ref="F32:I32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HLOOKUP(INDICE!$F$2,Nombres!$C$3:$E$859,272)</f>
        <v>España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1150.28249873</v>
      </c>
      <c r="C6" s="51">
        <v>1091.5124469</v>
      </c>
      <c r="D6" s="51">
        <v>1059.22806716</v>
      </c>
      <c r="E6" s="52">
        <v>1050.9808714299998</v>
      </c>
      <c r="F6" s="51">
        <v>1176.4283469000002</v>
      </c>
      <c r="G6" s="51">
        <v>1188.3418547</v>
      </c>
      <c r="H6" s="51">
        <v>1229.32918812</v>
      </c>
      <c r="I6" s="51">
        <v>1133.7338628199993</v>
      </c>
    </row>
    <row r="7" spans="1:9" ht="15">
      <c r="A7" s="16" t="str">
        <f>HLOOKUP(INDICE!$F$2,Nombres!$C$3:$E$859,39)</f>
        <v>Comisiones</v>
      </c>
      <c r="B7" s="43">
        <v>348.76057421999997</v>
      </c>
      <c r="C7" s="44">
        <v>360.14795982</v>
      </c>
      <c r="D7" s="44">
        <v>301.43009757999994</v>
      </c>
      <c r="E7" s="45">
        <v>302.81739817</v>
      </c>
      <c r="F7" s="44">
        <v>347.09874929</v>
      </c>
      <c r="G7" s="44">
        <v>325.70502718</v>
      </c>
      <c r="H7" s="44">
        <v>348.22654305000003</v>
      </c>
      <c r="I7" s="44">
        <v>339.3455068800001</v>
      </c>
    </row>
    <row r="8" spans="1:9" ht="15">
      <c r="A8" s="16" t="str">
        <f>HLOOKUP(INDICE!$F$2,Nombres!$C$3:$E$859,40)</f>
        <v>Resultados de operaciones financieras</v>
      </c>
      <c r="B8" s="43">
        <v>186.67067482</v>
      </c>
      <c r="C8" s="44">
        <v>49.48054547999999</v>
      </c>
      <c r="D8" s="44">
        <v>-118.58678833</v>
      </c>
      <c r="E8" s="45">
        <v>132.11149125000003</v>
      </c>
      <c r="F8" s="44">
        <v>126.03335507000001</v>
      </c>
      <c r="G8" s="44">
        <v>62.42873167999999</v>
      </c>
      <c r="H8" s="44">
        <v>1.8714779600000089</v>
      </c>
      <c r="I8" s="44">
        <v>36.829459999999955</v>
      </c>
    </row>
    <row r="9" spans="1:9" ht="15">
      <c r="A9" s="16" t="str">
        <f>HLOOKUP(INDICE!$F$2,Nombres!$C$3:$E$859,95)</f>
        <v>Otros ingresos netos</v>
      </c>
      <c r="B9" s="43">
        <v>91.62796506999999</v>
      </c>
      <c r="C9" s="44">
        <v>144.97976968000003</v>
      </c>
      <c r="D9" s="44">
        <v>112.70637268000002</v>
      </c>
      <c r="E9" s="45">
        <v>105.34299067999997</v>
      </c>
      <c r="F9" s="44">
        <v>69.1845007</v>
      </c>
      <c r="G9" s="44">
        <v>111.14071791999999</v>
      </c>
      <c r="H9" s="44">
        <v>43.13493212999998</v>
      </c>
      <c r="I9" s="44">
        <v>41.564233200000004</v>
      </c>
    </row>
    <row r="10" spans="1:9" ht="15">
      <c r="A10" s="15" t="str">
        <f>HLOOKUP(INDICE!$F$2,Nombres!$C$3:$E$859,44)</f>
        <v>Margen bruto</v>
      </c>
      <c r="B10" s="50">
        <v>1777.34171284</v>
      </c>
      <c r="C10" s="51">
        <v>1646.1207218799998</v>
      </c>
      <c r="D10" s="51">
        <v>1354.7777490899998</v>
      </c>
      <c r="E10" s="52">
        <v>1591.2527515299998</v>
      </c>
      <c r="F10" s="51">
        <v>1718.74495196</v>
      </c>
      <c r="G10" s="51">
        <v>1687.6163314800003</v>
      </c>
      <c r="H10" s="51">
        <v>1622.5621412600003</v>
      </c>
      <c r="I10" s="51">
        <v>1551.4730628999994</v>
      </c>
    </row>
    <row r="11" spans="1:9" ht="15">
      <c r="A11" s="16" t="str">
        <f>HLOOKUP(INDICE!$F$2,Nombres!$C$3:$E$859,45)</f>
        <v>Gastos de explotación</v>
      </c>
      <c r="B11" s="43">
        <v>-743.98513526</v>
      </c>
      <c r="C11" s="44">
        <v>-744.8991816999999</v>
      </c>
      <c r="D11" s="44">
        <v>-723.24371367</v>
      </c>
      <c r="E11" s="45">
        <v>-726.1813194900001</v>
      </c>
      <c r="F11" s="44">
        <v>-721.16688088</v>
      </c>
      <c r="G11" s="44">
        <v>-718.72653823</v>
      </c>
      <c r="H11" s="44">
        <v>-753.5781693100001</v>
      </c>
      <c r="I11" s="44">
        <v>-820.0657287600001</v>
      </c>
    </row>
    <row r="12" spans="1:9" ht="15">
      <c r="A12" s="16" t="str">
        <f>HLOOKUP(INDICE!$F$2,Nombres!$C$3:$E$859,46)</f>
        <v>  Gastos de administración</v>
      </c>
      <c r="B12" s="43">
        <v>-714.7716240100001</v>
      </c>
      <c r="C12" s="44">
        <v>-714.8940451499999</v>
      </c>
      <c r="D12" s="44">
        <v>-694.20408248</v>
      </c>
      <c r="E12" s="45">
        <v>-700.9441355800001</v>
      </c>
      <c r="F12" s="44">
        <v>-689.83066856</v>
      </c>
      <c r="G12" s="44">
        <v>-689.80100264</v>
      </c>
      <c r="H12" s="44">
        <v>-722.3661375600001</v>
      </c>
      <c r="I12" s="44">
        <v>-788.5561181800001</v>
      </c>
    </row>
    <row r="13" spans="1:9" ht="15">
      <c r="A13" s="16" t="str">
        <f>HLOOKUP(INDICE!$F$2,Nombres!$C$3:$E$859,47)</f>
        <v>  Gastos de personal</v>
      </c>
      <c r="B13" s="43">
        <v>-464.04123017000006</v>
      </c>
      <c r="C13" s="44">
        <v>-462.18905758999995</v>
      </c>
      <c r="D13" s="44">
        <v>-458.03644893</v>
      </c>
      <c r="E13" s="45">
        <v>-440.54311311999993</v>
      </c>
      <c r="F13" s="44">
        <v>-447.76169586000003</v>
      </c>
      <c r="G13" s="44">
        <v>-445.99109668000006</v>
      </c>
      <c r="H13" s="44">
        <v>-469.2502175899999</v>
      </c>
      <c r="I13" s="44">
        <v>-491.3971230400001</v>
      </c>
    </row>
    <row r="14" spans="1:9" ht="15">
      <c r="A14" s="16" t="str">
        <f>HLOOKUP(INDICE!$F$2,Nombres!$C$3:$E$859,48)</f>
        <v>  Otros gastos generales de administración</v>
      </c>
      <c r="B14" s="43">
        <v>-250.73039384</v>
      </c>
      <c r="C14" s="44">
        <v>-252.70498756</v>
      </c>
      <c r="D14" s="44">
        <v>-236.16763354999995</v>
      </c>
      <c r="E14" s="45">
        <v>-260.4010224600001</v>
      </c>
      <c r="F14" s="44">
        <v>-242.0689727</v>
      </c>
      <c r="G14" s="44">
        <v>-243.80990596</v>
      </c>
      <c r="H14" s="44">
        <v>-253.11591997000002</v>
      </c>
      <c r="I14" s="44">
        <v>-297.15899514000006</v>
      </c>
    </row>
    <row r="15" spans="1:9" ht="13.5" customHeight="1">
      <c r="A15" s="16" t="str">
        <f>HLOOKUP(INDICE!$F$2,Nombres!$C$3:$E$859,49)</f>
        <v>  Amortizaciones</v>
      </c>
      <c r="B15" s="43">
        <v>-29.213511250000003</v>
      </c>
      <c r="C15" s="44">
        <v>-30.00513655</v>
      </c>
      <c r="D15" s="44">
        <v>-29.039631189999998</v>
      </c>
      <c r="E15" s="45">
        <v>-25.237183910000002</v>
      </c>
      <c r="F15" s="44">
        <v>-31.336212319999998</v>
      </c>
      <c r="G15" s="44">
        <v>-28.925535590000003</v>
      </c>
      <c r="H15" s="44">
        <v>-31.212031749999994</v>
      </c>
      <c r="I15" s="44">
        <v>-31.509610580000004</v>
      </c>
    </row>
    <row r="16" spans="1:9" ht="12.75" customHeight="1">
      <c r="A16" s="15" t="str">
        <f>HLOOKUP(INDICE!$F$2,Nombres!$C$3:$E$859,50)</f>
        <v>Margen neto</v>
      </c>
      <c r="B16" s="50">
        <v>1033.35657758</v>
      </c>
      <c r="C16" s="51">
        <v>901.2215401800001</v>
      </c>
      <c r="D16" s="51">
        <v>631.5340354199998</v>
      </c>
      <c r="E16" s="52">
        <v>865.0714320399998</v>
      </c>
      <c r="F16" s="51">
        <v>997.57807108</v>
      </c>
      <c r="G16" s="51">
        <v>968.8897932500001</v>
      </c>
      <c r="H16" s="51">
        <v>868.9839719500001</v>
      </c>
      <c r="I16" s="51">
        <v>731.4073341399994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-465.71322223</v>
      </c>
      <c r="C17" s="44">
        <v>-452.9187554099999</v>
      </c>
      <c r="D17" s="44">
        <v>-380.0849723400001</v>
      </c>
      <c r="E17" s="45">
        <v>-801.9320438299999</v>
      </c>
      <c r="F17" s="44">
        <v>-629.8970661100001</v>
      </c>
      <c r="G17" s="44">
        <v>-1658.3404753599998</v>
      </c>
      <c r="H17" s="44">
        <v>-1411.04520935</v>
      </c>
      <c r="I17" s="44">
        <v>-1952.78314143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-214.85039029</v>
      </c>
      <c r="C18" s="44">
        <v>-281.35543749999994</v>
      </c>
      <c r="D18" s="44">
        <v>-168.55406863</v>
      </c>
      <c r="E18" s="45">
        <v>-366.90259958</v>
      </c>
      <c r="F18" s="44">
        <v>-275.09139834999996</v>
      </c>
      <c r="G18" s="44">
        <v>-288.20470515</v>
      </c>
      <c r="H18" s="44">
        <v>-977.4632055200001</v>
      </c>
      <c r="I18" s="44">
        <v>-427.17278035999993</v>
      </c>
    </row>
    <row r="19" spans="1:9" ht="12.75" customHeight="1">
      <c r="A19" s="15" t="str">
        <f>HLOOKUP(INDICE!$F$2,Nombres!$C$3:$E$859,54)</f>
        <v>Beneficio antes de impuestos</v>
      </c>
      <c r="B19" s="50">
        <v>352.79296506000003</v>
      </c>
      <c r="C19" s="51">
        <v>166.9473472700002</v>
      </c>
      <c r="D19" s="51">
        <v>82.89499444999981</v>
      </c>
      <c r="E19" s="52">
        <v>-303.76321137</v>
      </c>
      <c r="F19" s="51">
        <v>92.58960661999997</v>
      </c>
      <c r="G19" s="51">
        <v>-977.6553872599997</v>
      </c>
      <c r="H19" s="51">
        <v>-1519.52444292</v>
      </c>
      <c r="I19" s="51">
        <v>-1648.5485876500002</v>
      </c>
    </row>
    <row r="20" spans="1:9" ht="13.5" customHeight="1">
      <c r="A20" s="16" t="str">
        <f>HLOOKUP(INDICE!$F$2,Nombres!$C$3:$E$859,55)</f>
        <v>Impuesto sobre beneficios</v>
      </c>
      <c r="B20" s="43">
        <v>-96.21038799</v>
      </c>
      <c r="C20" s="44">
        <v>-51.22762225000002</v>
      </c>
      <c r="D20" s="44">
        <v>-12.015204339999993</v>
      </c>
      <c r="E20" s="45">
        <v>127.10905847999996</v>
      </c>
      <c r="F20" s="44">
        <v>-22.805247249999972</v>
      </c>
      <c r="G20" s="44">
        <v>263.92694115</v>
      </c>
      <c r="H20" s="44">
        <v>481.68412049</v>
      </c>
      <c r="I20" s="44">
        <v>449.28183879999995</v>
      </c>
    </row>
    <row r="21" spans="1:9" ht="13.5" customHeight="1">
      <c r="A21" s="15" t="str">
        <f>HLOOKUP(INDICE!$F$2,Nombres!$C$3:$E$859,56)</f>
        <v>Beneficio después de impuestos</v>
      </c>
      <c r="B21" s="50">
        <v>256.58257707</v>
      </c>
      <c r="C21" s="51">
        <v>115.71972502000027</v>
      </c>
      <c r="D21" s="51">
        <v>70.87979010999979</v>
      </c>
      <c r="E21" s="52">
        <v>-176.65415289000003</v>
      </c>
      <c r="F21" s="51">
        <v>69.78435936999995</v>
      </c>
      <c r="G21" s="51">
        <v>-713.7284461099998</v>
      </c>
      <c r="H21" s="51">
        <v>-1037.84032243</v>
      </c>
      <c r="I21" s="51">
        <v>-1199.2667488500008</v>
      </c>
    </row>
    <row r="22" spans="1:9" ht="12" customHeight="1">
      <c r="A22" s="16" t="str">
        <f>HLOOKUP(INDICE!$F$2,Nombres!$C$3:$E$859,57)</f>
        <v>Resultado atribuido a la minoría</v>
      </c>
      <c r="B22" s="43">
        <v>-0.21599999999999994</v>
      </c>
      <c r="C22" s="44">
        <v>0.5480000000000003</v>
      </c>
      <c r="D22" s="44">
        <v>-0.09200000000000025</v>
      </c>
      <c r="E22" s="45">
        <v>-0.43899999999999995</v>
      </c>
      <c r="F22" s="44">
        <v>-0.43599999999999994</v>
      </c>
      <c r="G22" s="44">
        <v>-0.019000000000000072</v>
      </c>
      <c r="H22" s="44">
        <v>-0.18200000000000013</v>
      </c>
      <c r="I22" s="44">
        <v>0.3180000000000004</v>
      </c>
    </row>
    <row r="23" spans="1:9" ht="14.25" customHeight="1">
      <c r="A23" s="15" t="str">
        <f>HLOOKUP(INDICE!$F$2,Nombres!$C$3:$E$859,58)</f>
        <v>Beneficio atribuido al Grupo</v>
      </c>
      <c r="B23" s="50">
        <v>256.36657707000006</v>
      </c>
      <c r="C23" s="51">
        <v>116.26772502000028</v>
      </c>
      <c r="D23" s="51">
        <v>70.78779010999978</v>
      </c>
      <c r="E23" s="52">
        <v>-177.09315289000006</v>
      </c>
      <c r="F23" s="51">
        <v>69.34835937</v>
      </c>
      <c r="G23" s="51">
        <v>-713.7474461099999</v>
      </c>
      <c r="H23" s="51">
        <v>-1038.02232243</v>
      </c>
      <c r="I23" s="51">
        <v>-1198.9487488500006</v>
      </c>
    </row>
  </sheetData>
  <sheetProtection sheet="1" objects="1" scenarios="1"/>
  <mergeCells count="2">
    <mergeCell ref="B4:E4"/>
    <mergeCell ref="F4:I4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HLOOKUP(INDICE!$F$2,Nombres!$C$3:$E$859,7)</f>
        <v>Actividad bancaria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1092.63049997</v>
      </c>
      <c r="C6" s="51">
        <v>1059.5601794200002</v>
      </c>
      <c r="D6" s="51">
        <v>1048.24365909</v>
      </c>
      <c r="E6" s="52">
        <v>1047.84922337</v>
      </c>
      <c r="F6" s="51">
        <v>1173.8921269800003</v>
      </c>
      <c r="G6" s="51">
        <v>1192.99051849</v>
      </c>
      <c r="H6" s="51">
        <v>1249.73572374</v>
      </c>
      <c r="I6" s="51">
        <v>1131.2630525699994</v>
      </c>
    </row>
    <row r="7" spans="1:9" ht="15">
      <c r="A7" s="16" t="str">
        <f>HLOOKUP(INDICE!$F$2,Nombres!$C$3:$E$859,39)</f>
        <v>Comisiones</v>
      </c>
      <c r="B7" s="43">
        <v>344.72108219999996</v>
      </c>
      <c r="C7" s="44">
        <v>352.48826703000003</v>
      </c>
      <c r="D7" s="44">
        <v>296.42548718</v>
      </c>
      <c r="E7" s="45">
        <v>297.62743975</v>
      </c>
      <c r="F7" s="44">
        <v>341.66288342</v>
      </c>
      <c r="G7" s="44">
        <v>321.79962065000007</v>
      </c>
      <c r="H7" s="44">
        <v>343.89043712000006</v>
      </c>
      <c r="I7" s="44">
        <v>334.93140968000006</v>
      </c>
    </row>
    <row r="8" spans="1:9" ht="15">
      <c r="A8" s="16" t="str">
        <f>HLOOKUP(INDICE!$F$2,Nombres!$C$3:$E$859,40)</f>
        <v>Resultados de operaciones financieras</v>
      </c>
      <c r="B8" s="43">
        <v>184.45596382000002</v>
      </c>
      <c r="C8" s="44">
        <v>49.138187229999986</v>
      </c>
      <c r="D8" s="44">
        <v>-118.92467178000001</v>
      </c>
      <c r="E8" s="45">
        <v>123.33086271000003</v>
      </c>
      <c r="F8" s="44">
        <v>125.04662735000001</v>
      </c>
      <c r="G8" s="44">
        <v>107.44592195999999</v>
      </c>
      <c r="H8" s="44">
        <v>-10.789977369999992</v>
      </c>
      <c r="I8" s="44">
        <v>34.44460979999997</v>
      </c>
    </row>
    <row r="9" spans="1:9" ht="15">
      <c r="A9" s="16" t="str">
        <f>HLOOKUP(INDICE!$F$2,Nombres!$C$3:$E$859,95)</f>
        <v>Otros ingresos netos</v>
      </c>
      <c r="B9" s="43">
        <v>98.94380138999999</v>
      </c>
      <c r="C9" s="44">
        <v>145.57938877000004</v>
      </c>
      <c r="D9" s="44">
        <v>114.20308313</v>
      </c>
      <c r="E9" s="45">
        <v>109.46428217999998</v>
      </c>
      <c r="F9" s="44">
        <v>67.80789487999999</v>
      </c>
      <c r="G9" s="44">
        <v>127.95305120999998</v>
      </c>
      <c r="H9" s="44">
        <v>65.29206651999998</v>
      </c>
      <c r="I9" s="44">
        <v>57.35529284000001</v>
      </c>
    </row>
    <row r="10" spans="1:9" ht="15">
      <c r="A10" s="15" t="str">
        <f>HLOOKUP(INDICE!$F$2,Nombres!$C$3:$E$859,44)</f>
        <v>Margen bruto</v>
      </c>
      <c r="B10" s="50">
        <v>1720.75134738</v>
      </c>
      <c r="C10" s="51">
        <v>1606.7660224499998</v>
      </c>
      <c r="D10" s="51">
        <v>1339.9475576199998</v>
      </c>
      <c r="E10" s="52">
        <v>1578.2718080099999</v>
      </c>
      <c r="F10" s="51">
        <v>1708.4095326300003</v>
      </c>
      <c r="G10" s="51">
        <v>1750.1891123100002</v>
      </c>
      <c r="H10" s="51">
        <v>1648.1282500099999</v>
      </c>
      <c r="I10" s="51">
        <v>1557.9943648899994</v>
      </c>
    </row>
    <row r="11" spans="1:9" ht="15">
      <c r="A11" s="16" t="str">
        <f>HLOOKUP(INDICE!$F$2,Nombres!$C$3:$E$859,45)</f>
        <v>Gastos de explotación</v>
      </c>
      <c r="B11" s="43">
        <v>-715.0723961</v>
      </c>
      <c r="C11" s="44">
        <v>-716.47444569</v>
      </c>
      <c r="D11" s="44">
        <v>-705.65620071</v>
      </c>
      <c r="E11" s="45">
        <v>-700.2142924200001</v>
      </c>
      <c r="F11" s="44">
        <v>-694.2627713699999</v>
      </c>
      <c r="G11" s="44">
        <v>-691.71692205</v>
      </c>
      <c r="H11" s="44">
        <v>-721.1972556400001</v>
      </c>
      <c r="I11" s="44">
        <v>-779.9292088</v>
      </c>
    </row>
    <row r="12" spans="1:9" ht="15">
      <c r="A12" s="16" t="str">
        <f>HLOOKUP(INDICE!$F$2,Nombres!$C$3:$E$859,46)</f>
        <v>  Gastos de administración</v>
      </c>
      <c r="B12" s="43">
        <v>-690.1835385400001</v>
      </c>
      <c r="C12" s="44">
        <v>-691.0839075199999</v>
      </c>
      <c r="D12" s="44">
        <v>-680.4568725</v>
      </c>
      <c r="E12" s="45">
        <v>-675.1811019</v>
      </c>
      <c r="F12" s="44">
        <v>-669.4080405</v>
      </c>
      <c r="G12" s="44">
        <v>-667.2680007</v>
      </c>
      <c r="H12" s="44">
        <v>-695.9834387000001</v>
      </c>
      <c r="I12" s="44">
        <v>-755.2538942900001</v>
      </c>
    </row>
    <row r="13" spans="1:9" ht="15">
      <c r="A13" s="16" t="str">
        <f>HLOOKUP(INDICE!$F$2,Nombres!$C$3:$E$859,47)</f>
        <v>  Gastos de personal</v>
      </c>
      <c r="B13" s="43">
        <v>-453.07508652</v>
      </c>
      <c r="C13" s="44">
        <v>-452.46223181</v>
      </c>
      <c r="D13" s="44">
        <v>-447.6129826900001</v>
      </c>
      <c r="E13" s="45">
        <v>-428.33742635</v>
      </c>
      <c r="F13" s="44">
        <v>-434.59901326</v>
      </c>
      <c r="G13" s="44">
        <v>-433.21381467</v>
      </c>
      <c r="H13" s="44">
        <v>-454.47875358</v>
      </c>
      <c r="I13" s="44">
        <v>-472.47822579000007</v>
      </c>
    </row>
    <row r="14" spans="1:9" ht="15">
      <c r="A14" s="16" t="str">
        <f>HLOOKUP(INDICE!$F$2,Nombres!$C$3:$E$859,48)</f>
        <v>  Otros gastos generales de administración</v>
      </c>
      <c r="B14" s="43">
        <v>-237.10845202</v>
      </c>
      <c r="C14" s="44">
        <v>-238.62167570999998</v>
      </c>
      <c r="D14" s="44">
        <v>-232.84388980999992</v>
      </c>
      <c r="E14" s="45">
        <v>-246.84367555000006</v>
      </c>
      <c r="F14" s="44">
        <v>-234.80902723999998</v>
      </c>
      <c r="G14" s="44">
        <v>-234.05418603000004</v>
      </c>
      <c r="H14" s="44">
        <v>-241.50468512000003</v>
      </c>
      <c r="I14" s="44">
        <v>-282.77566850000005</v>
      </c>
    </row>
    <row r="15" spans="1:9" ht="13.5" customHeight="1">
      <c r="A15" s="16" t="str">
        <f>HLOOKUP(INDICE!$F$2,Nombres!$C$3:$E$859,49)</f>
        <v>  Amortizaciones</v>
      </c>
      <c r="B15" s="43">
        <v>-24.888857559999998</v>
      </c>
      <c r="C15" s="44">
        <v>-25.39053817</v>
      </c>
      <c r="D15" s="44">
        <v>-25.19932821</v>
      </c>
      <c r="E15" s="45">
        <v>-25.03319052</v>
      </c>
      <c r="F15" s="44">
        <v>-24.854730869999997</v>
      </c>
      <c r="G15" s="44">
        <v>-24.44892135</v>
      </c>
      <c r="H15" s="44">
        <v>-25.213816939999994</v>
      </c>
      <c r="I15" s="44">
        <v>-24.67531451</v>
      </c>
    </row>
    <row r="16" spans="1:9" ht="12.75" customHeight="1">
      <c r="A16" s="15" t="str">
        <f>HLOOKUP(INDICE!$F$2,Nombres!$C$3:$E$859,50)</f>
        <v>Margen neto</v>
      </c>
      <c r="B16" s="50">
        <v>1005.6789512800001</v>
      </c>
      <c r="C16" s="51">
        <v>890.2915767600002</v>
      </c>
      <c r="D16" s="51">
        <v>634.2913569099999</v>
      </c>
      <c r="E16" s="52">
        <v>878.0575155899998</v>
      </c>
      <c r="F16" s="51">
        <v>1014.1467612600001</v>
      </c>
      <c r="G16" s="51">
        <v>1058.4721902600002</v>
      </c>
      <c r="H16" s="51">
        <v>926.93099437</v>
      </c>
      <c r="I16" s="51">
        <v>778.0651560899994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-364.38105081</v>
      </c>
      <c r="C17" s="44">
        <v>-439.7593160599999</v>
      </c>
      <c r="D17" s="44">
        <v>-294.3311038700001</v>
      </c>
      <c r="E17" s="45">
        <v>-520.7952415999999</v>
      </c>
      <c r="F17" s="44">
        <v>-449.42495882000003</v>
      </c>
      <c r="G17" s="44">
        <v>-468.96994134</v>
      </c>
      <c r="H17" s="44">
        <v>-475.72179919000007</v>
      </c>
      <c r="I17" s="44">
        <v>-458.7499829700001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-75.66515959</v>
      </c>
      <c r="C18" s="44">
        <v>-85.92040985000001</v>
      </c>
      <c r="D18" s="44">
        <v>12.585779530000007</v>
      </c>
      <c r="E18" s="45">
        <v>-125.28977002999999</v>
      </c>
      <c r="F18" s="44">
        <v>-34.27453161000001</v>
      </c>
      <c r="G18" s="44">
        <v>2.1882096800000035</v>
      </c>
      <c r="H18" s="44">
        <v>-107.80005036</v>
      </c>
      <c r="I18" s="44">
        <v>-132.67718355</v>
      </c>
    </row>
    <row r="19" spans="1:9" ht="12.75" customHeight="1">
      <c r="A19" s="15" t="str">
        <f>HLOOKUP(INDICE!$F$2,Nombres!$C$3:$E$859,54)</f>
        <v>Beneficio antes de impuestos</v>
      </c>
      <c r="B19" s="50">
        <v>565.63274088</v>
      </c>
      <c r="C19" s="51">
        <v>364.61185085000017</v>
      </c>
      <c r="D19" s="51">
        <v>352.5460325699998</v>
      </c>
      <c r="E19" s="52">
        <v>231.97250395999995</v>
      </c>
      <c r="F19" s="51">
        <v>530.44727083</v>
      </c>
      <c r="G19" s="51">
        <v>591.6904586000002</v>
      </c>
      <c r="H19" s="51">
        <v>343.40914481999994</v>
      </c>
      <c r="I19" s="51">
        <v>186.63798956999955</v>
      </c>
    </row>
    <row r="20" spans="1:9" ht="13.5" customHeight="1">
      <c r="A20" s="16" t="str">
        <f>HLOOKUP(INDICE!$F$2,Nombres!$C$3:$E$859,55)</f>
        <v>Impuesto sobre beneficios</v>
      </c>
      <c r="B20" s="43">
        <v>-160.35509611</v>
      </c>
      <c r="C20" s="44">
        <v>-110.00369661</v>
      </c>
      <c r="D20" s="44">
        <v>-94.43550699</v>
      </c>
      <c r="E20" s="45">
        <v>-72.96550715000004</v>
      </c>
      <c r="F20" s="44">
        <v>-160.15555003</v>
      </c>
      <c r="G20" s="44">
        <v>-177.95725241999995</v>
      </c>
      <c r="H20" s="44">
        <v>-92.71249652000002</v>
      </c>
      <c r="I20" s="44">
        <v>-56.18279370000003</v>
      </c>
    </row>
    <row r="21" spans="1:9" ht="13.5" customHeight="1">
      <c r="A21" s="15" t="str">
        <f>HLOOKUP(INDICE!$F$2,Nombres!$C$3:$E$859,56)</f>
        <v>Beneficio después de impuestos</v>
      </c>
      <c r="B21" s="50">
        <v>405.27764477000005</v>
      </c>
      <c r="C21" s="51">
        <v>254.6081542400002</v>
      </c>
      <c r="D21" s="51">
        <v>258.1105255799998</v>
      </c>
      <c r="E21" s="52">
        <v>159.0069968099999</v>
      </c>
      <c r="F21" s="51">
        <v>370.2917208</v>
      </c>
      <c r="G21" s="51">
        <v>413.73320618000014</v>
      </c>
      <c r="H21" s="51">
        <v>250.6966483</v>
      </c>
      <c r="I21" s="51">
        <v>130.45519586999933</v>
      </c>
    </row>
    <row r="22" spans="1:9" ht="12" customHeight="1">
      <c r="A22" s="16" t="str">
        <f>HLOOKUP(INDICE!$F$2,Nombres!$C$3:$E$859,57)</f>
        <v>Resultado atribuido a la minoría</v>
      </c>
      <c r="B22" s="43">
        <v>-0.628</v>
      </c>
      <c r="C22" s="44">
        <v>-0.45699999999999996</v>
      </c>
      <c r="D22" s="44">
        <v>-0.45800000000000024</v>
      </c>
      <c r="E22" s="45">
        <v>-0.4969999999999998</v>
      </c>
      <c r="F22" s="44">
        <v>-0.6259999999999999</v>
      </c>
      <c r="G22" s="44">
        <v>-0.5960000000000001</v>
      </c>
      <c r="H22" s="44">
        <v>-0.669</v>
      </c>
      <c r="I22" s="44">
        <v>-1.109</v>
      </c>
    </row>
    <row r="23" spans="1:9" ht="14.25" customHeight="1">
      <c r="A23" s="15" t="str">
        <f>HLOOKUP(INDICE!$F$2,Nombres!$C$3:$E$859,58)</f>
        <v>Beneficio atribuido al Grupo</v>
      </c>
      <c r="B23" s="50">
        <v>404.64964477</v>
      </c>
      <c r="C23" s="51">
        <v>254.15115424000024</v>
      </c>
      <c r="D23" s="51">
        <v>257.65252557999975</v>
      </c>
      <c r="E23" s="52">
        <v>158.50999680999988</v>
      </c>
      <c r="F23" s="51">
        <v>369.66572080000003</v>
      </c>
      <c r="G23" s="51">
        <v>413.1372061800002</v>
      </c>
      <c r="H23" s="51">
        <v>250.0276483</v>
      </c>
      <c r="I23" s="51">
        <v>129.34619586999938</v>
      </c>
    </row>
  </sheetData>
  <sheetProtection sheet="1" objects="1" scenarios="1"/>
  <mergeCells count="2">
    <mergeCell ref="B4:E4"/>
    <mergeCell ref="F4:I4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HLOOKUP(INDICE!$F$2,Nombres!$C$3:$E$859,264)</f>
        <v>Actividad inmobiliaria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57.651998760000005</v>
      </c>
      <c r="C6" s="51">
        <v>31.952267479999996</v>
      </c>
      <c r="D6" s="51">
        <v>10.98440807000002</v>
      </c>
      <c r="E6" s="52">
        <v>3.131648060000021</v>
      </c>
      <c r="F6" s="51">
        <v>2.5362199199999993</v>
      </c>
      <c r="G6" s="51">
        <v>-4.648663789999989</v>
      </c>
      <c r="H6" s="51">
        <v>-20.406535620000007</v>
      </c>
      <c r="I6" s="51">
        <v>2.4708102499999676</v>
      </c>
    </row>
    <row r="7" spans="1:9" ht="15">
      <c r="A7" s="16" t="str">
        <f>HLOOKUP(INDICE!$F$2,Nombres!$C$3:$E$859,39)</f>
        <v>Comisiones</v>
      </c>
      <c r="B7" s="43">
        <v>4.039492020000001</v>
      </c>
      <c r="C7" s="44">
        <v>7.65969279</v>
      </c>
      <c r="D7" s="44">
        <v>5.004610399999999</v>
      </c>
      <c r="E7" s="45">
        <v>5.18995842</v>
      </c>
      <c r="F7" s="44">
        <v>5.43586587</v>
      </c>
      <c r="G7" s="44">
        <v>3.9054065300000005</v>
      </c>
      <c r="H7" s="44">
        <v>4.3361059299999996</v>
      </c>
      <c r="I7" s="44">
        <v>4.414097199999999</v>
      </c>
    </row>
    <row r="8" spans="1:9" ht="15">
      <c r="A8" s="16" t="str">
        <f>HLOOKUP(INDICE!$F$2,Nombres!$C$3:$E$859,40)</f>
        <v>Resultados de operaciones financieras</v>
      </c>
      <c r="B8" s="43">
        <v>2.214711</v>
      </c>
      <c r="C8" s="44">
        <v>0.34235825</v>
      </c>
      <c r="D8" s="44">
        <v>0.33788345000000025</v>
      </c>
      <c r="E8" s="45">
        <v>8.780628539999999</v>
      </c>
      <c r="F8" s="44">
        <v>0.98672772</v>
      </c>
      <c r="G8" s="44">
        <v>-45.01719028</v>
      </c>
      <c r="H8" s="44">
        <v>12.66145533</v>
      </c>
      <c r="I8" s="44">
        <v>2.3848501999999954</v>
      </c>
    </row>
    <row r="9" spans="1:9" ht="15">
      <c r="A9" s="16" t="str">
        <f>HLOOKUP(INDICE!$F$2,Nombres!$C$3:$E$859,95)</f>
        <v>Otros ingresos netos</v>
      </c>
      <c r="B9" s="43">
        <v>-7.315836319999999</v>
      </c>
      <c r="C9" s="44">
        <v>-0.5996190900000018</v>
      </c>
      <c r="D9" s="44">
        <v>-1.4967104499999957</v>
      </c>
      <c r="E9" s="45">
        <v>-4.121291500000006</v>
      </c>
      <c r="F9" s="44">
        <v>1.3766058199999986</v>
      </c>
      <c r="G9" s="44">
        <v>-16.812333290000005</v>
      </c>
      <c r="H9" s="44">
        <v>-22.157134390000003</v>
      </c>
      <c r="I9" s="44">
        <v>-15.791059640000004</v>
      </c>
    </row>
    <row r="10" spans="1:9" ht="15">
      <c r="A10" s="15" t="str">
        <f>HLOOKUP(INDICE!$F$2,Nombres!$C$3:$E$859,44)</f>
        <v>Margen bruto</v>
      </c>
      <c r="B10" s="50">
        <v>56.590365460000015</v>
      </c>
      <c r="C10" s="51">
        <v>39.354699430000004</v>
      </c>
      <c r="D10" s="51">
        <v>14.830191470000022</v>
      </c>
      <c r="E10" s="52">
        <v>12.98094352000001</v>
      </c>
      <c r="F10" s="51">
        <v>10.335419329999997</v>
      </c>
      <c r="G10" s="51">
        <v>-62.57278082999997</v>
      </c>
      <c r="H10" s="51">
        <v>-25.566108750000012</v>
      </c>
      <c r="I10" s="51">
        <v>-6.52130199000003</v>
      </c>
    </row>
    <row r="11" spans="1:9" ht="15">
      <c r="A11" s="16" t="str">
        <f>HLOOKUP(INDICE!$F$2,Nombres!$C$3:$E$859,45)</f>
        <v>Gastos de explotación</v>
      </c>
      <c r="B11" s="43">
        <v>-28.912739159999997</v>
      </c>
      <c r="C11" s="44">
        <v>-28.424736009999997</v>
      </c>
      <c r="D11" s="44">
        <v>-17.58751296</v>
      </c>
      <c r="E11" s="45">
        <v>-25.967027069999997</v>
      </c>
      <c r="F11" s="44">
        <v>-26.90410951</v>
      </c>
      <c r="G11" s="44">
        <v>-27.009616180000002</v>
      </c>
      <c r="H11" s="44">
        <v>-32.38091367</v>
      </c>
      <c r="I11" s="44">
        <v>-40.13651996</v>
      </c>
    </row>
    <row r="12" spans="1:9" ht="15">
      <c r="A12" s="16" t="str">
        <f>HLOOKUP(INDICE!$F$2,Nombres!$C$3:$E$859,46)</f>
        <v>  Gastos de administración</v>
      </c>
      <c r="B12" s="43">
        <v>-24.588085470000003</v>
      </c>
      <c r="C12" s="44">
        <v>-23.81013763</v>
      </c>
      <c r="D12" s="44">
        <v>-13.747209980000003</v>
      </c>
      <c r="E12" s="45">
        <v>-25.76303368</v>
      </c>
      <c r="F12" s="44">
        <v>-20.42262806</v>
      </c>
      <c r="G12" s="44">
        <v>-22.533001940000002</v>
      </c>
      <c r="H12" s="44">
        <v>-26.38269886</v>
      </c>
      <c r="I12" s="44">
        <v>-33.30222388999999</v>
      </c>
    </row>
    <row r="13" spans="1:9" ht="15">
      <c r="A13" s="16" t="str">
        <f>HLOOKUP(INDICE!$F$2,Nombres!$C$3:$E$859,47)</f>
        <v>  Gastos de personal</v>
      </c>
      <c r="B13" s="43">
        <v>-10.96614365</v>
      </c>
      <c r="C13" s="44">
        <v>-9.726825779999999</v>
      </c>
      <c r="D13" s="44">
        <v>-10.42346624</v>
      </c>
      <c r="E13" s="45">
        <v>-12.20568677</v>
      </c>
      <c r="F13" s="44">
        <v>-13.1626826</v>
      </c>
      <c r="G13" s="44">
        <v>-12.777282009999999</v>
      </c>
      <c r="H13" s="44">
        <v>-14.771464009999999</v>
      </c>
      <c r="I13" s="44">
        <v>-18.91889725</v>
      </c>
    </row>
    <row r="14" spans="1:9" ht="15">
      <c r="A14" s="16" t="str">
        <f>HLOOKUP(INDICE!$F$2,Nombres!$C$3:$E$859,48)</f>
        <v>  Otros gastos generales de administración</v>
      </c>
      <c r="B14" s="43">
        <v>-13.621941820000002</v>
      </c>
      <c r="C14" s="44">
        <v>-14.083311850000001</v>
      </c>
      <c r="D14" s="44">
        <v>-3.3237437399999976</v>
      </c>
      <c r="E14" s="45">
        <v>-13.55734691</v>
      </c>
      <c r="F14" s="44">
        <v>-7.259945459999999</v>
      </c>
      <c r="G14" s="44">
        <v>-9.75571993</v>
      </c>
      <c r="H14" s="44">
        <v>-11.611234849999999</v>
      </c>
      <c r="I14" s="44">
        <v>-14.38332664</v>
      </c>
    </row>
    <row r="15" spans="1:9" ht="13.5" customHeight="1">
      <c r="A15" s="16" t="str">
        <f>HLOOKUP(INDICE!$F$2,Nombres!$C$3:$E$859,49)</f>
        <v>  Amortizaciones</v>
      </c>
      <c r="B15" s="43">
        <v>-4.324653689999999</v>
      </c>
      <c r="C15" s="44">
        <v>-4.61459838</v>
      </c>
      <c r="D15" s="44">
        <v>-3.84030298</v>
      </c>
      <c r="E15" s="45">
        <v>-0.20399338999999905</v>
      </c>
      <c r="F15" s="44">
        <v>-6.48148145</v>
      </c>
      <c r="G15" s="44">
        <v>-4.47661424</v>
      </c>
      <c r="H15" s="44">
        <v>-5.998214809999999</v>
      </c>
      <c r="I15" s="44">
        <v>-6.8342960700000015</v>
      </c>
    </row>
    <row r="16" spans="1:9" ht="12.75" customHeight="1">
      <c r="A16" s="15" t="str">
        <f>HLOOKUP(INDICE!$F$2,Nombres!$C$3:$E$859,50)</f>
        <v>Margen neto</v>
      </c>
      <c r="B16" s="50">
        <v>27.67762630000001</v>
      </c>
      <c r="C16" s="51">
        <v>10.929963419999996</v>
      </c>
      <c r="D16" s="51">
        <v>-2.757321489999984</v>
      </c>
      <c r="E16" s="52">
        <v>-12.986083549999986</v>
      </c>
      <c r="F16" s="51">
        <v>-16.56869018000001</v>
      </c>
      <c r="G16" s="51">
        <v>-89.58239701</v>
      </c>
      <c r="H16" s="51">
        <v>-57.947022420000025</v>
      </c>
      <c r="I16" s="51">
        <v>-46.65782195000004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-101.33217142000001</v>
      </c>
      <c r="C17" s="44">
        <v>-13.159439350000007</v>
      </c>
      <c r="D17" s="44">
        <v>-85.75386847000001</v>
      </c>
      <c r="E17" s="45">
        <v>-281.13680223</v>
      </c>
      <c r="F17" s="44">
        <v>-180.47210729</v>
      </c>
      <c r="G17" s="44">
        <v>-1189.37053402</v>
      </c>
      <c r="H17" s="44">
        <v>-935.32341016</v>
      </c>
      <c r="I17" s="44">
        <v>-1494.0331584599999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-139.1852307</v>
      </c>
      <c r="C18" s="44">
        <v>-195.43502764999994</v>
      </c>
      <c r="D18" s="44">
        <v>-181.13984815999999</v>
      </c>
      <c r="E18" s="45">
        <v>-241.61282955</v>
      </c>
      <c r="F18" s="44">
        <v>-240.81686673999997</v>
      </c>
      <c r="G18" s="44">
        <v>-290.39291483</v>
      </c>
      <c r="H18" s="44">
        <v>-869.6631551600001</v>
      </c>
      <c r="I18" s="44">
        <v>-294.49559680999994</v>
      </c>
    </row>
    <row r="19" spans="1:9" ht="12.75" customHeight="1">
      <c r="A19" s="15" t="str">
        <f>HLOOKUP(INDICE!$F$2,Nombres!$C$3:$E$859,54)</f>
        <v>Beneficio antes de impuestos</v>
      </c>
      <c r="B19" s="50">
        <v>-212.83977582</v>
      </c>
      <c r="C19" s="51">
        <v>-197.66450357999997</v>
      </c>
      <c r="D19" s="51">
        <v>-269.65103812</v>
      </c>
      <c r="E19" s="52">
        <v>-535.73571533</v>
      </c>
      <c r="F19" s="51">
        <v>-437.85766421</v>
      </c>
      <c r="G19" s="51">
        <v>-1569.3458458599998</v>
      </c>
      <c r="H19" s="51">
        <v>-1862.93358774</v>
      </c>
      <c r="I19" s="51">
        <v>-1835.18657722</v>
      </c>
    </row>
    <row r="20" spans="1:9" ht="13.5" customHeight="1">
      <c r="A20" s="16" t="str">
        <f>HLOOKUP(INDICE!$F$2,Nombres!$C$3:$E$859,55)</f>
        <v>Impuesto sobre beneficios</v>
      </c>
      <c r="B20" s="43">
        <v>64.14470811999999</v>
      </c>
      <c r="C20" s="44">
        <v>58.776074359999996</v>
      </c>
      <c r="D20" s="44">
        <v>82.42030265</v>
      </c>
      <c r="E20" s="45">
        <v>200.07456563</v>
      </c>
      <c r="F20" s="44">
        <v>137.35030278000002</v>
      </c>
      <c r="G20" s="44">
        <v>441.88419357</v>
      </c>
      <c r="H20" s="44">
        <v>574.39661701</v>
      </c>
      <c r="I20" s="44">
        <v>505.4646325</v>
      </c>
    </row>
    <row r="21" spans="1:9" ht="13.5" customHeight="1">
      <c r="A21" s="15" t="str">
        <f>HLOOKUP(INDICE!$F$2,Nombres!$C$3:$E$859,56)</f>
        <v>Beneficio después de impuestos</v>
      </c>
      <c r="B21" s="50">
        <v>-148.69506769999998</v>
      </c>
      <c r="C21" s="51">
        <v>-138.88842921999992</v>
      </c>
      <c r="D21" s="51">
        <v>-187.23073546999998</v>
      </c>
      <c r="E21" s="52">
        <v>-335.6611496999999</v>
      </c>
      <c r="F21" s="51">
        <v>-300.50736143000006</v>
      </c>
      <c r="G21" s="51">
        <v>-1127.46165229</v>
      </c>
      <c r="H21" s="51">
        <v>-1288.5369707300001</v>
      </c>
      <c r="I21" s="51">
        <v>-1329.72194472</v>
      </c>
    </row>
    <row r="22" spans="1:9" ht="12" customHeight="1">
      <c r="A22" s="16" t="str">
        <f>HLOOKUP(INDICE!$F$2,Nombres!$C$3:$E$859,57)</f>
        <v>Resultado atribuido a la minoría</v>
      </c>
      <c r="B22" s="43">
        <v>0.41200000000000003</v>
      </c>
      <c r="C22" s="44">
        <v>1.0050000000000003</v>
      </c>
      <c r="D22" s="44">
        <v>0.366</v>
      </c>
      <c r="E22" s="45">
        <v>0.0579999999999998</v>
      </c>
      <c r="F22" s="44">
        <v>0.19</v>
      </c>
      <c r="G22" s="44">
        <v>0.577</v>
      </c>
      <c r="H22" s="44">
        <v>0.48699999999999993</v>
      </c>
      <c r="I22" s="44">
        <v>1.4270000000000003</v>
      </c>
    </row>
    <row r="23" spans="1:9" ht="14.25" customHeight="1">
      <c r="A23" s="15" t="str">
        <f>HLOOKUP(INDICE!$F$2,Nombres!$C$3:$E$859,58)</f>
        <v>Beneficio atribuido al Grupo</v>
      </c>
      <c r="B23" s="50">
        <v>-148.2830677</v>
      </c>
      <c r="C23" s="51">
        <v>-137.88342921999995</v>
      </c>
      <c r="D23" s="51">
        <v>-186.86473547</v>
      </c>
      <c r="E23" s="52">
        <v>-335.6031496999999</v>
      </c>
      <c r="F23" s="51">
        <v>-300.31736143</v>
      </c>
      <c r="G23" s="51">
        <v>-1126.88465229</v>
      </c>
      <c r="H23" s="51">
        <v>-1288.04997073</v>
      </c>
      <c r="I23" s="51">
        <v>-1328.2949447199999</v>
      </c>
    </row>
  </sheetData>
  <sheetProtection sheet="1" objects="1" scenarios="1"/>
  <mergeCells count="2">
    <mergeCell ref="B4:E4"/>
    <mergeCell ref="F4:I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HLOOKUP(INDICE!$F$2,Nombres!$C$3:$E$859,184)</f>
        <v>Eurasia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106.50107319</v>
      </c>
      <c r="C6" s="51">
        <v>201.98110340000002</v>
      </c>
      <c r="D6" s="51">
        <v>216.12412096000008</v>
      </c>
      <c r="E6" s="52">
        <v>281.3763103399999</v>
      </c>
      <c r="F6" s="51">
        <v>184.92272169</v>
      </c>
      <c r="G6" s="51">
        <v>201.12171123000002</v>
      </c>
      <c r="H6" s="51">
        <v>219.84335265999994</v>
      </c>
      <c r="I6" s="51">
        <v>244.80894431000013</v>
      </c>
    </row>
    <row r="7" spans="1:9" ht="15">
      <c r="A7" s="16" t="str">
        <f>HLOOKUP(INDICE!$F$2,Nombres!$C$3:$E$859,39)</f>
        <v>Comisiones</v>
      </c>
      <c r="B7" s="43">
        <v>63.22498021</v>
      </c>
      <c r="C7" s="44">
        <v>107.20518168999999</v>
      </c>
      <c r="D7" s="44">
        <v>116.90898388</v>
      </c>
      <c r="E7" s="45">
        <v>103.8712851</v>
      </c>
      <c r="F7" s="44">
        <v>108.83050391999998</v>
      </c>
      <c r="G7" s="44">
        <v>125.73135398000001</v>
      </c>
      <c r="H7" s="44">
        <v>101.10147056999999</v>
      </c>
      <c r="I7" s="44">
        <v>115.66041364</v>
      </c>
    </row>
    <row r="8" spans="1:9" ht="15">
      <c r="A8" s="16" t="str">
        <f>HLOOKUP(INDICE!$F$2,Nombres!$C$3:$E$859,40)</f>
        <v>Resultados de operaciones financieras</v>
      </c>
      <c r="B8" s="43">
        <v>31.89047703</v>
      </c>
      <c r="C8" s="44">
        <v>40.49515343</v>
      </c>
      <c r="D8" s="44">
        <v>18.07831933</v>
      </c>
      <c r="E8" s="45">
        <v>23.65179073000001</v>
      </c>
      <c r="F8" s="44">
        <v>42.08731359000001</v>
      </c>
      <c r="G8" s="44">
        <v>40.524016669999995</v>
      </c>
      <c r="H8" s="44">
        <v>8.550660039999999</v>
      </c>
      <c r="I8" s="44">
        <v>39.933709730000004</v>
      </c>
    </row>
    <row r="9" spans="1:9" ht="15">
      <c r="A9" s="16" t="str">
        <f>HLOOKUP(INDICE!$F$2,Nombres!$C$3:$E$859,95)</f>
        <v>Otros ingresos netos</v>
      </c>
      <c r="B9" s="43">
        <v>139.11177358</v>
      </c>
      <c r="C9" s="44">
        <v>139.56754718000002</v>
      </c>
      <c r="D9" s="44">
        <v>154.01462497999995</v>
      </c>
      <c r="E9" s="45">
        <v>222.29921656000005</v>
      </c>
      <c r="F9" s="44">
        <v>199.22407371</v>
      </c>
      <c r="G9" s="44">
        <v>194.21180930000003</v>
      </c>
      <c r="H9" s="44">
        <v>196.41414735999996</v>
      </c>
      <c r="I9" s="44">
        <v>190.8854488700001</v>
      </c>
    </row>
    <row r="10" spans="1:9" ht="15">
      <c r="A10" s="15" t="str">
        <f>HLOOKUP(INDICE!$F$2,Nombres!$C$3:$E$859,44)</f>
        <v>Margen bruto</v>
      </c>
      <c r="B10" s="50">
        <v>340.72830401</v>
      </c>
      <c r="C10" s="51">
        <v>489.2489857</v>
      </c>
      <c r="D10" s="51">
        <v>505.12604915</v>
      </c>
      <c r="E10" s="52">
        <v>631.19860273</v>
      </c>
      <c r="F10" s="51">
        <v>535.0646129099999</v>
      </c>
      <c r="G10" s="51">
        <v>561.58889118</v>
      </c>
      <c r="H10" s="51">
        <v>525.9096306299999</v>
      </c>
      <c r="I10" s="51">
        <v>591.2885165500003</v>
      </c>
    </row>
    <row r="11" spans="1:9" ht="15">
      <c r="A11" s="16" t="str">
        <f>HLOOKUP(INDICE!$F$2,Nombres!$C$3:$E$859,45)</f>
        <v>Gastos de explotación</v>
      </c>
      <c r="B11" s="43">
        <v>-93.04824252</v>
      </c>
      <c r="C11" s="44">
        <v>-171.46385397</v>
      </c>
      <c r="D11" s="44">
        <v>-177.14245373</v>
      </c>
      <c r="E11" s="45">
        <v>-204.70491945999999</v>
      </c>
      <c r="F11" s="44">
        <v>-173.64448071</v>
      </c>
      <c r="G11" s="44">
        <v>-192.06288412</v>
      </c>
      <c r="H11" s="44">
        <v>-205.88013797999997</v>
      </c>
      <c r="I11" s="44">
        <v>-207.19952222000003</v>
      </c>
    </row>
    <row r="12" spans="1:9" ht="15">
      <c r="A12" s="16" t="str">
        <f>HLOOKUP(INDICE!$F$2,Nombres!$C$3:$E$859,46)</f>
        <v>  Gastos de administración</v>
      </c>
      <c r="B12" s="43">
        <v>-88.84625171</v>
      </c>
      <c r="C12" s="44">
        <v>-156.76259073999998</v>
      </c>
      <c r="D12" s="44">
        <v>-165.23179999</v>
      </c>
      <c r="E12" s="45">
        <v>-191.46046932000002</v>
      </c>
      <c r="F12" s="44">
        <v>-160.33449643999998</v>
      </c>
      <c r="G12" s="44">
        <v>-178.64135914000002</v>
      </c>
      <c r="H12" s="44">
        <v>-192.3340862</v>
      </c>
      <c r="I12" s="44">
        <v>-192.98543489000002</v>
      </c>
    </row>
    <row r="13" spans="1:9" ht="15">
      <c r="A13" s="16" t="str">
        <f>HLOOKUP(INDICE!$F$2,Nombres!$C$3:$E$859,47)</f>
        <v>  Gastos de personal</v>
      </c>
      <c r="B13" s="43">
        <v>-57.025522880000004</v>
      </c>
      <c r="C13" s="44">
        <v>-86.34942398999999</v>
      </c>
      <c r="D13" s="44">
        <v>-99.87380762999999</v>
      </c>
      <c r="E13" s="45">
        <v>-105.07753278000001</v>
      </c>
      <c r="F13" s="44">
        <v>-91.25413518999999</v>
      </c>
      <c r="G13" s="44">
        <v>-101.26907686999999</v>
      </c>
      <c r="H13" s="44">
        <v>-106.39454406999998</v>
      </c>
      <c r="I13" s="44">
        <v>-105.52203105999999</v>
      </c>
    </row>
    <row r="14" spans="1:9" ht="15">
      <c r="A14" s="16" t="str">
        <f>HLOOKUP(INDICE!$F$2,Nombres!$C$3:$E$859,48)</f>
        <v>  Otros gastos generales de administración</v>
      </c>
      <c r="B14" s="43">
        <v>-31.82072883</v>
      </c>
      <c r="C14" s="44">
        <v>-70.41316675</v>
      </c>
      <c r="D14" s="44">
        <v>-65.35799236</v>
      </c>
      <c r="E14" s="45">
        <v>-86.38293654</v>
      </c>
      <c r="F14" s="44">
        <v>-69.08036125</v>
      </c>
      <c r="G14" s="44">
        <v>-77.37228227</v>
      </c>
      <c r="H14" s="44">
        <v>-85.93954213</v>
      </c>
      <c r="I14" s="44">
        <v>-87.46340383</v>
      </c>
    </row>
    <row r="15" spans="1:9" ht="13.5" customHeight="1">
      <c r="A15" s="16" t="str">
        <f>HLOOKUP(INDICE!$F$2,Nombres!$C$3:$E$859,49)</f>
        <v>  Amortizaciones</v>
      </c>
      <c r="B15" s="43">
        <v>-4.201990810000001</v>
      </c>
      <c r="C15" s="44">
        <v>-14.701263229999999</v>
      </c>
      <c r="D15" s="44">
        <v>-11.91065374</v>
      </c>
      <c r="E15" s="45">
        <v>-13.244450139999998</v>
      </c>
      <c r="F15" s="44">
        <v>-13.309984270000001</v>
      </c>
      <c r="G15" s="44">
        <v>-13.42152498</v>
      </c>
      <c r="H15" s="44">
        <v>-13.54605178</v>
      </c>
      <c r="I15" s="44">
        <v>-14.214087330000002</v>
      </c>
    </row>
    <row r="16" spans="1:9" ht="12.75" customHeight="1">
      <c r="A16" s="15" t="str">
        <f>HLOOKUP(INDICE!$F$2,Nombres!$C$3:$E$859,50)</f>
        <v>Margen neto</v>
      </c>
      <c r="B16" s="50">
        <v>247.68006149</v>
      </c>
      <c r="C16" s="51">
        <v>317.78513173</v>
      </c>
      <c r="D16" s="51">
        <v>327.98359542000003</v>
      </c>
      <c r="E16" s="52">
        <v>426.49368326999996</v>
      </c>
      <c r="F16" s="51">
        <v>361.42013219999995</v>
      </c>
      <c r="G16" s="51">
        <v>369.5260070600001</v>
      </c>
      <c r="H16" s="51">
        <v>320.0294926499999</v>
      </c>
      <c r="I16" s="51">
        <v>384.0889943300002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-29.154405489999995</v>
      </c>
      <c r="C17" s="44">
        <v>-22.644122889999995</v>
      </c>
      <c r="D17" s="44">
        <v>-15.327494790000003</v>
      </c>
      <c r="E17" s="45">
        <v>-43.92071994000001</v>
      </c>
      <c r="F17" s="44">
        <v>-27.399256330000004</v>
      </c>
      <c r="G17" s="44">
        <v>-49.753406889999994</v>
      </c>
      <c r="H17" s="44">
        <v>-60.775597120000015</v>
      </c>
      <c r="I17" s="44">
        <v>-190.17106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5.995408729999999</v>
      </c>
      <c r="C18" s="44">
        <v>-3.0343411</v>
      </c>
      <c r="D18" s="44">
        <v>14.520115599999997</v>
      </c>
      <c r="E18" s="45">
        <v>-4.786229439999998</v>
      </c>
      <c r="F18" s="44">
        <v>-6.217973</v>
      </c>
      <c r="G18" s="44">
        <v>-13.023011660000002</v>
      </c>
      <c r="H18" s="44">
        <v>-0.20319149000000003</v>
      </c>
      <c r="I18" s="44">
        <v>-29.968215649999998</v>
      </c>
    </row>
    <row r="19" spans="1:9" ht="12.75" customHeight="1">
      <c r="A19" s="15" t="str">
        <f>HLOOKUP(INDICE!$F$2,Nombres!$C$3:$E$859,54)</f>
        <v>Beneficio antes de impuestos</v>
      </c>
      <c r="B19" s="50">
        <v>224.52106472999998</v>
      </c>
      <c r="C19" s="51">
        <v>292.10666774000003</v>
      </c>
      <c r="D19" s="51">
        <v>327.17621623</v>
      </c>
      <c r="E19" s="52">
        <v>377.78673388999994</v>
      </c>
      <c r="F19" s="51">
        <v>327.80290286999997</v>
      </c>
      <c r="G19" s="51">
        <v>306.7495885100001</v>
      </c>
      <c r="H19" s="51">
        <v>259.05070403999986</v>
      </c>
      <c r="I19" s="51">
        <v>163.94971868000025</v>
      </c>
    </row>
    <row r="20" spans="1:9" ht="13.5" customHeight="1">
      <c r="A20" s="16" t="str">
        <f>HLOOKUP(INDICE!$F$2,Nombres!$C$3:$E$859,55)</f>
        <v>Impuesto sobre beneficios</v>
      </c>
      <c r="B20" s="43">
        <v>-25.86598592</v>
      </c>
      <c r="C20" s="44">
        <v>-42.358280470000004</v>
      </c>
      <c r="D20" s="44">
        <v>-57.086963499999996</v>
      </c>
      <c r="E20" s="45">
        <v>-33.829703190000004</v>
      </c>
      <c r="F20" s="44">
        <v>-28.651003480000004</v>
      </c>
      <c r="G20" s="44">
        <v>-27.349643410000006</v>
      </c>
      <c r="H20" s="44">
        <v>-22.56772426</v>
      </c>
      <c r="I20" s="44">
        <v>-26.140527710000008</v>
      </c>
    </row>
    <row r="21" spans="1:9" ht="13.5" customHeight="1">
      <c r="A21" s="15" t="str">
        <f>HLOOKUP(INDICE!$F$2,Nombres!$C$3:$E$859,56)</f>
        <v>Beneficio después de impuestos</v>
      </c>
      <c r="B21" s="50">
        <v>198.65507881000002</v>
      </c>
      <c r="C21" s="51">
        <v>249.74838727000002</v>
      </c>
      <c r="D21" s="51">
        <v>270.08925273</v>
      </c>
      <c r="E21" s="52">
        <v>343.9570306999999</v>
      </c>
      <c r="F21" s="51">
        <v>299.1518993899999</v>
      </c>
      <c r="G21" s="51">
        <v>279.3999451000001</v>
      </c>
      <c r="H21" s="51">
        <v>236.48297977999988</v>
      </c>
      <c r="I21" s="51">
        <v>137.80919097000026</v>
      </c>
    </row>
    <row r="22" spans="1:9" ht="12" customHeight="1">
      <c r="A22" s="16" t="str">
        <f>HLOOKUP(INDICE!$F$2,Nombres!$C$3:$E$859,57)</f>
        <v>Resultado atribuido a la minoría</v>
      </c>
      <c r="B22" s="43">
        <v>0</v>
      </c>
      <c r="C22" s="44">
        <v>-0.055</v>
      </c>
      <c r="D22" s="44">
        <v>0.055</v>
      </c>
      <c r="E22" s="45">
        <v>0</v>
      </c>
      <c r="F22" s="44">
        <v>0</v>
      </c>
      <c r="G22" s="44">
        <v>0</v>
      </c>
      <c r="H22" s="44">
        <v>0</v>
      </c>
      <c r="I22" s="44">
        <v>0</v>
      </c>
    </row>
    <row r="23" spans="1:9" ht="14.25" customHeight="1">
      <c r="A23" s="15" t="str">
        <f>HLOOKUP(INDICE!$F$2,Nombres!$C$3:$E$859,58)</f>
        <v>Beneficio atribuido al Grupo</v>
      </c>
      <c r="B23" s="50">
        <v>198.65507881000002</v>
      </c>
      <c r="C23" s="51">
        <v>249.69338727000002</v>
      </c>
      <c r="D23" s="51">
        <v>270.14425273</v>
      </c>
      <c r="E23" s="52">
        <v>343.9570306999999</v>
      </c>
      <c r="F23" s="51">
        <v>299.1518993899999</v>
      </c>
      <c r="G23" s="51">
        <v>279.3999451000001</v>
      </c>
      <c r="H23" s="51">
        <v>236.48297977999988</v>
      </c>
      <c r="I23" s="51">
        <v>137.80919097000026</v>
      </c>
    </row>
  </sheetData>
  <sheetProtection sheet="1" objects="1" scenarios="1"/>
  <mergeCells count="2">
    <mergeCell ref="B4:E4"/>
    <mergeCell ref="F4:I4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65.2812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HLOOKUP(INDICE!$F$2,Nombres!$C$3:$E$859,9)</f>
        <v>México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5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954.28008247</v>
      </c>
      <c r="C6" s="51">
        <v>954.9804293100003</v>
      </c>
      <c r="D6" s="51">
        <v>931.4410857999995</v>
      </c>
      <c r="E6" s="52">
        <v>942.1788819200004</v>
      </c>
      <c r="F6" s="51">
        <v>1015.1210147800001</v>
      </c>
      <c r="G6" s="51">
        <v>1005.75806417</v>
      </c>
      <c r="H6" s="51">
        <v>1065.8815183399995</v>
      </c>
      <c r="I6" s="51">
        <v>1092.12007317</v>
      </c>
    </row>
    <row r="7" spans="1:9" ht="15">
      <c r="A7" s="16" t="str">
        <f>HLOOKUP(INDICE!$F$2,Nombres!$C$3:$E$859,39)</f>
        <v>Comisiones</v>
      </c>
      <c r="B7" s="43">
        <v>256.60279338</v>
      </c>
      <c r="C7" s="44">
        <v>256.6166445199999</v>
      </c>
      <c r="D7" s="44">
        <v>258.99135163000005</v>
      </c>
      <c r="E7" s="45">
        <v>242.38977296999997</v>
      </c>
      <c r="F7" s="44">
        <v>255.04971460999997</v>
      </c>
      <c r="G7" s="44">
        <v>262.22506336999993</v>
      </c>
      <c r="H7" s="44">
        <v>272.03560419999997</v>
      </c>
      <c r="I7" s="44">
        <v>283.45679656999994</v>
      </c>
    </row>
    <row r="8" spans="1:9" ht="15">
      <c r="A8" s="16" t="str">
        <f>HLOOKUP(INDICE!$F$2,Nombres!$C$3:$E$859,40)</f>
        <v>Resultados de operaciones financieras</v>
      </c>
      <c r="B8" s="43">
        <v>122.96247188000001</v>
      </c>
      <c r="C8" s="44">
        <v>108.92498150999998</v>
      </c>
      <c r="D8" s="44">
        <v>28.261917980000007</v>
      </c>
      <c r="E8" s="45">
        <v>36.02170328999999</v>
      </c>
      <c r="F8" s="44">
        <v>69.37156992999999</v>
      </c>
      <c r="G8" s="44">
        <v>32.89584567</v>
      </c>
      <c r="H8" s="44">
        <v>70.20341509</v>
      </c>
      <c r="I8" s="44">
        <v>46.03744621</v>
      </c>
    </row>
    <row r="9" spans="1:9" ht="15">
      <c r="A9" s="16" t="str">
        <f>HLOOKUP(INDICE!$F$2,Nombres!$C$3:$E$859,95)</f>
        <v>Otros ingresos netos</v>
      </c>
      <c r="B9" s="43">
        <v>50.76531433000001</v>
      </c>
      <c r="C9" s="44">
        <v>47.21497689999998</v>
      </c>
      <c r="D9" s="44">
        <v>68.09272158</v>
      </c>
      <c r="E9" s="45">
        <v>63.06955126</v>
      </c>
      <c r="F9" s="44">
        <v>62.242190019999995</v>
      </c>
      <c r="G9" s="44">
        <v>76.55220128999999</v>
      </c>
      <c r="H9" s="44">
        <v>72.63447565000004</v>
      </c>
      <c r="I9" s="44">
        <v>74.96221387</v>
      </c>
    </row>
    <row r="10" spans="1:9" ht="15">
      <c r="A10" s="15" t="str">
        <f>HLOOKUP(INDICE!$F$2,Nombres!$C$3:$E$859,44)</f>
        <v>Margen bruto</v>
      </c>
      <c r="B10" s="50">
        <v>1384.6106620599999</v>
      </c>
      <c r="C10" s="51">
        <v>1367.7370322400002</v>
      </c>
      <c r="D10" s="51">
        <v>1286.7870769899998</v>
      </c>
      <c r="E10" s="52">
        <v>1283.6599094400003</v>
      </c>
      <c r="F10" s="51">
        <v>1401.7844893399997</v>
      </c>
      <c r="G10" s="51">
        <v>1377.4311744999998</v>
      </c>
      <c r="H10" s="51">
        <v>1480.7550132799997</v>
      </c>
      <c r="I10" s="51">
        <v>1496.5765298200001</v>
      </c>
    </row>
    <row r="11" spans="1:9" ht="15">
      <c r="A11" s="16" t="str">
        <f>HLOOKUP(INDICE!$F$2,Nombres!$C$3:$E$859,45)</f>
        <v>Gastos de explotación</v>
      </c>
      <c r="B11" s="43">
        <v>-501.86022173</v>
      </c>
      <c r="C11" s="44">
        <v>-488.4111942799999</v>
      </c>
      <c r="D11" s="44">
        <v>-473.83597999000006</v>
      </c>
      <c r="E11" s="45">
        <v>-469.51237011</v>
      </c>
      <c r="F11" s="44">
        <v>-535.31572775</v>
      </c>
      <c r="G11" s="44">
        <v>-522.0636126300001</v>
      </c>
      <c r="H11" s="44">
        <v>-558.6124381300001</v>
      </c>
      <c r="I11" s="44">
        <v>-552.6388182999999</v>
      </c>
    </row>
    <row r="12" spans="1:9" ht="15">
      <c r="A12" s="16" t="str">
        <f>HLOOKUP(INDICE!$F$2,Nombres!$C$3:$E$859,46)</f>
        <v>  Gastos de administración</v>
      </c>
      <c r="B12" s="43">
        <v>-476.80006956000005</v>
      </c>
      <c r="C12" s="44">
        <v>-462.92358761</v>
      </c>
      <c r="D12" s="44">
        <v>-447.31898189000003</v>
      </c>
      <c r="E12" s="45">
        <v>-441.49361031</v>
      </c>
      <c r="F12" s="44">
        <v>-504.29153891999994</v>
      </c>
      <c r="G12" s="44">
        <v>-491.07428464000003</v>
      </c>
      <c r="H12" s="44">
        <v>-524.09676051</v>
      </c>
      <c r="I12" s="44">
        <v>-515.7497481999999</v>
      </c>
    </row>
    <row r="13" spans="1:9" ht="15">
      <c r="A13" s="16" t="str">
        <f>HLOOKUP(INDICE!$F$2,Nombres!$C$3:$E$859,47)</f>
        <v>  Gastos de personal</v>
      </c>
      <c r="B13" s="43">
        <v>-221.01446011999997</v>
      </c>
      <c r="C13" s="44">
        <v>-211.14649448</v>
      </c>
      <c r="D13" s="44">
        <v>-201.75015086999997</v>
      </c>
      <c r="E13" s="45">
        <v>-186.32852334</v>
      </c>
      <c r="F13" s="44">
        <v>-225.37000000000006</v>
      </c>
      <c r="G13" s="44">
        <v>-222.502</v>
      </c>
      <c r="H13" s="44">
        <v>-235.78507999999997</v>
      </c>
      <c r="I13" s="44">
        <v>-226.83320200000003</v>
      </c>
    </row>
    <row r="14" spans="1:9" ht="15">
      <c r="A14" s="16" t="str">
        <f>HLOOKUP(INDICE!$F$2,Nombres!$C$3:$E$859,48)</f>
        <v>  Otros gastos generales de administración</v>
      </c>
      <c r="B14" s="43">
        <v>-255.78560943999997</v>
      </c>
      <c r="C14" s="44">
        <v>-251.77709313000003</v>
      </c>
      <c r="D14" s="44">
        <v>-245.56883101999998</v>
      </c>
      <c r="E14" s="45">
        <v>-255.16508696999998</v>
      </c>
      <c r="F14" s="44">
        <v>-278.92153892</v>
      </c>
      <c r="G14" s="44">
        <v>-268.5722846400001</v>
      </c>
      <c r="H14" s="44">
        <v>-288.3116805100001</v>
      </c>
      <c r="I14" s="44">
        <v>-288.91654619999997</v>
      </c>
    </row>
    <row r="15" spans="1:9" ht="13.5" customHeight="1">
      <c r="A15" s="16" t="str">
        <f>HLOOKUP(INDICE!$F$2,Nombres!$C$3:$E$859,49)</f>
        <v>  Amortizaciones</v>
      </c>
      <c r="B15" s="43">
        <v>-25.06015217</v>
      </c>
      <c r="C15" s="44">
        <v>-25.48760667</v>
      </c>
      <c r="D15" s="44">
        <v>-26.516998099999995</v>
      </c>
      <c r="E15" s="45">
        <v>-28.018759800000005</v>
      </c>
      <c r="F15" s="44">
        <v>-31.02418883</v>
      </c>
      <c r="G15" s="44">
        <v>-30.98932799</v>
      </c>
      <c r="H15" s="44">
        <v>-34.51567762</v>
      </c>
      <c r="I15" s="44">
        <v>-36.8890701</v>
      </c>
    </row>
    <row r="16" spans="1:9" ht="12.75" customHeight="1">
      <c r="A16" s="15" t="str">
        <f>HLOOKUP(INDICE!$F$2,Nombres!$C$3:$E$859,50)</f>
        <v>Margen neto</v>
      </c>
      <c r="B16" s="50">
        <v>882.75044033</v>
      </c>
      <c r="C16" s="51">
        <v>879.3258379600003</v>
      </c>
      <c r="D16" s="51">
        <v>812.9510969999997</v>
      </c>
      <c r="E16" s="52">
        <v>814.1475393300004</v>
      </c>
      <c r="F16" s="51">
        <v>866.4687615899999</v>
      </c>
      <c r="G16" s="51">
        <v>855.3675618699998</v>
      </c>
      <c r="H16" s="51">
        <v>922.1425751499996</v>
      </c>
      <c r="I16" s="51">
        <v>943.9377115200002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-309.736</v>
      </c>
      <c r="C17" s="44">
        <v>-302.533</v>
      </c>
      <c r="D17" s="44">
        <v>-302.48799999999994</v>
      </c>
      <c r="E17" s="45">
        <v>-264.7550000000001</v>
      </c>
      <c r="F17" s="44">
        <v>-313.96299999999997</v>
      </c>
      <c r="G17" s="44">
        <v>-302.371</v>
      </c>
      <c r="H17" s="44">
        <v>-353.372</v>
      </c>
      <c r="I17" s="44">
        <v>-350.1090000000001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-10.661000000000001</v>
      </c>
      <c r="C18" s="44">
        <v>-16.939999999999998</v>
      </c>
      <c r="D18" s="44">
        <v>-21.282</v>
      </c>
      <c r="E18" s="45">
        <v>-10.127</v>
      </c>
      <c r="F18" s="44">
        <v>-14.482000000000001</v>
      </c>
      <c r="G18" s="44">
        <v>-10.285000000000002</v>
      </c>
      <c r="H18" s="44">
        <v>-13.668</v>
      </c>
      <c r="I18" s="44">
        <v>-2.5550000000000015</v>
      </c>
    </row>
    <row r="19" spans="1:9" ht="12.75" customHeight="1">
      <c r="A19" s="15" t="str">
        <f>HLOOKUP(INDICE!$F$2,Nombres!$C$3:$E$859,54)</f>
        <v>Beneficio antes de impuestos</v>
      </c>
      <c r="B19" s="50">
        <v>562.3534403299999</v>
      </c>
      <c r="C19" s="51">
        <v>559.8528379600002</v>
      </c>
      <c r="D19" s="51">
        <v>489.1810969999997</v>
      </c>
      <c r="E19" s="52">
        <v>539.2655393300001</v>
      </c>
      <c r="F19" s="51">
        <v>538.0237615900002</v>
      </c>
      <c r="G19" s="51">
        <v>542.7115618699999</v>
      </c>
      <c r="H19" s="51">
        <v>555.1025751499997</v>
      </c>
      <c r="I19" s="51">
        <v>591.2737115200002</v>
      </c>
    </row>
    <row r="20" spans="1:9" ht="13.5" customHeight="1">
      <c r="A20" s="16" t="str">
        <f>HLOOKUP(INDICE!$F$2,Nombres!$C$3:$E$859,55)</f>
        <v>Impuesto sobre beneficios</v>
      </c>
      <c r="B20" s="43">
        <v>-149.47428107</v>
      </c>
      <c r="C20" s="44">
        <v>-137.59094806000002</v>
      </c>
      <c r="D20" s="44">
        <v>-125.98006666000003</v>
      </c>
      <c r="E20" s="45">
        <v>-101.12208071</v>
      </c>
      <c r="F20" s="44">
        <v>-129.16316926000002</v>
      </c>
      <c r="G20" s="44">
        <v>-130.59086145999999</v>
      </c>
      <c r="H20" s="44">
        <v>-149.03935146999999</v>
      </c>
      <c r="I20" s="44">
        <v>-130.65568466000002</v>
      </c>
    </row>
    <row r="21" spans="1:9" ht="13.5" customHeight="1">
      <c r="A21" s="15" t="str">
        <f>HLOOKUP(INDICE!$F$2,Nombres!$C$3:$E$859,269)</f>
        <v>Beneficio después de impuestos de operaciones continuadas</v>
      </c>
      <c r="B21" s="50">
        <v>412.8791592599998</v>
      </c>
      <c r="C21" s="51">
        <v>422.2618899000003</v>
      </c>
      <c r="D21" s="51">
        <v>363.20103033999965</v>
      </c>
      <c r="E21" s="52">
        <v>438.1434586200002</v>
      </c>
      <c r="F21" s="51">
        <v>408.8605923300001</v>
      </c>
      <c r="G21" s="51">
        <v>412.1207004099999</v>
      </c>
      <c r="H21" s="51">
        <v>406.0632236799997</v>
      </c>
      <c r="I21" s="51">
        <v>460.61802686</v>
      </c>
    </row>
    <row r="22" spans="1:9" ht="13.5" customHeight="1">
      <c r="A22" s="16" t="str">
        <f>HLOOKUP(INDICE!$F$2,Nombres!$C$3:$E$859,270)</f>
        <v>Beneficio después de impuestos de  operaciones interrumpidas</v>
      </c>
      <c r="B22" s="43">
        <v>16.271</v>
      </c>
      <c r="C22" s="44">
        <v>21.391</v>
      </c>
      <c r="D22" s="44">
        <v>21.091000000000005</v>
      </c>
      <c r="E22" s="45">
        <v>21.792999999999992</v>
      </c>
      <c r="F22" s="44">
        <v>22.153000000000006</v>
      </c>
      <c r="G22" s="44">
        <v>24.083000000000006</v>
      </c>
      <c r="H22" s="44">
        <v>27.78099999999999</v>
      </c>
      <c r="I22" s="44">
        <v>62.226000000000006</v>
      </c>
    </row>
    <row r="23" spans="1:9" ht="13.5" customHeight="1">
      <c r="A23" s="15" t="str">
        <f>HLOOKUP(INDICE!$F$2,Nombres!$C$3:$E$859,56)</f>
        <v>Beneficio después de impuestos</v>
      </c>
      <c r="B23" s="50">
        <v>429.15015925999984</v>
      </c>
      <c r="C23" s="51">
        <v>443.65288990000033</v>
      </c>
      <c r="D23" s="51">
        <v>384.29203033999966</v>
      </c>
      <c r="E23" s="52">
        <v>459.93645862000017</v>
      </c>
      <c r="F23" s="51">
        <v>431.0135923300001</v>
      </c>
      <c r="G23" s="51">
        <v>436.2037004099999</v>
      </c>
      <c r="H23" s="51">
        <v>433.8442236799997</v>
      </c>
      <c r="I23" s="51">
        <v>522.84402686</v>
      </c>
    </row>
    <row r="24" spans="1:9" ht="12" customHeight="1">
      <c r="A24" s="16" t="str">
        <f>HLOOKUP(INDICE!$F$2,Nombres!$C$3:$E$859,57)</f>
        <v>Resultado atribuido a la minoría</v>
      </c>
      <c r="B24" s="43">
        <v>-0.6337999999999999</v>
      </c>
      <c r="C24" s="44">
        <v>-0.7696000000000001</v>
      </c>
      <c r="D24" s="44">
        <v>-0.7290000000000001</v>
      </c>
      <c r="E24" s="45">
        <v>-0.641</v>
      </c>
      <c r="F24" s="44">
        <v>-0.714</v>
      </c>
      <c r="G24" s="44">
        <v>-0.7730000000000001</v>
      </c>
      <c r="H24" s="44">
        <v>-0.8679999999999997</v>
      </c>
      <c r="I24" s="44">
        <v>-0.95</v>
      </c>
    </row>
    <row r="25" spans="1:9" ht="14.25" customHeight="1">
      <c r="A25" s="15" t="str">
        <f>HLOOKUP(INDICE!$F$2,Nombres!$C$3:$E$859,58)</f>
        <v>Beneficio atribuido al Grupo</v>
      </c>
      <c r="B25" s="50">
        <v>428.51635925999983</v>
      </c>
      <c r="C25" s="51">
        <v>442.8832899000003</v>
      </c>
      <c r="D25" s="51">
        <v>383.56303033999967</v>
      </c>
      <c r="E25" s="52">
        <v>459.2954586200002</v>
      </c>
      <c r="F25" s="51">
        <v>430.2995923300001</v>
      </c>
      <c r="G25" s="51">
        <v>435.4307004099999</v>
      </c>
      <c r="H25" s="51">
        <v>432.97622367999963</v>
      </c>
      <c r="I25" s="51">
        <v>521.8940268599999</v>
      </c>
    </row>
    <row r="26" spans="1:9" s="63" customFormat="1" ht="14.25" customHeight="1">
      <c r="A26" s="61"/>
      <c r="B26" s="62"/>
      <c r="C26" s="62"/>
      <c r="D26" s="62"/>
      <c r="E26" s="62"/>
      <c r="F26" s="62"/>
      <c r="G26" s="62"/>
      <c r="H26" s="62"/>
      <c r="I26" s="62"/>
    </row>
    <row r="27" spans="1:9" ht="18">
      <c r="A27" s="34" t="str">
        <f>HLOOKUP(INDICE!$F$2,Nombres!$C$3:$E$859,93)</f>
        <v>Cuentas de resultados  </v>
      </c>
      <c r="C27" s="35"/>
      <c r="D27" s="35"/>
      <c r="E27" s="35"/>
      <c r="G27" s="59"/>
      <c r="H27" s="59"/>
      <c r="I27" s="59"/>
    </row>
    <row r="28" spans="1:9" ht="15">
      <c r="A28" s="36" t="str">
        <f>HLOOKUP(INDICE!$F$2,Nombres!$C$3:$E$859,31)</f>
        <v>(Millones de euros constantes)</v>
      </c>
      <c r="C28" s="35"/>
      <c r="D28" s="35"/>
      <c r="E28" s="35"/>
      <c r="G28" s="59"/>
      <c r="H28" s="59"/>
      <c r="I28" s="59"/>
    </row>
    <row r="29" spans="1:9" ht="15">
      <c r="A29" s="37"/>
      <c r="B29" s="70">
        <v>2011</v>
      </c>
      <c r="C29" s="70"/>
      <c r="D29" s="70"/>
      <c r="E29" s="70"/>
      <c r="F29" s="71">
        <v>2012</v>
      </c>
      <c r="G29" s="72"/>
      <c r="H29" s="72"/>
      <c r="I29" s="72"/>
    </row>
    <row r="30" spans="1:9" ht="15">
      <c r="A30" s="37"/>
      <c r="B30" s="37" t="str">
        <f>HLOOKUP(INDICE!$F$2,Nombres!$C$3:$E$857,34)</f>
        <v>1er Trim.</v>
      </c>
      <c r="C30" s="37" t="str">
        <f>HLOOKUP(INDICE!$F$2,Nombres!$C$3:$E$857,35)</f>
        <v>2º Trim.</v>
      </c>
      <c r="D30" s="37" t="str">
        <f>HLOOKUP(INDICE!$F$2,Nombres!$C$3:$E$857,36)</f>
        <v>3er Trim.</v>
      </c>
      <c r="E30" s="37" t="str">
        <f>HLOOKUP(INDICE!$F$2,Nombres!$C$3:$E$857,37)</f>
        <v>4º Trim.</v>
      </c>
      <c r="F30" s="37" t="str">
        <f>HLOOKUP(INDICE!$F$2,Nombres!$C$3:$E$857,34)</f>
        <v>1er Trim.</v>
      </c>
      <c r="G30" s="37" t="str">
        <f>HLOOKUP(INDICE!$F$2,Nombres!$C$3:$E$857,35)</f>
        <v>2º Trim.</v>
      </c>
      <c r="H30" s="37" t="str">
        <f>HLOOKUP(INDICE!$F$2,Nombres!$C$3:$E$857,36)</f>
        <v>3er Trim.</v>
      </c>
      <c r="I30" s="37" t="str">
        <f>HLOOKUP(INDICE!$F$2,Nombres!$C$3:$E$857,37)</f>
        <v>4º Trim.</v>
      </c>
    </row>
    <row r="31" spans="1:9" ht="15">
      <c r="A31" s="15" t="str">
        <f>HLOOKUP(INDICE!$F$2,Nombres!$C$3:$E$859,38)</f>
        <v>Margen de intereses</v>
      </c>
      <c r="B31" s="50">
        <v>931.5580033814365</v>
      </c>
      <c r="C31" s="51">
        <v>953.2031619459475</v>
      </c>
      <c r="D31" s="51">
        <v>959.9796179489517</v>
      </c>
      <c r="E31" s="52">
        <v>1024.8054978202317</v>
      </c>
      <c r="F31" s="15">
        <v>1022.1008787933965</v>
      </c>
      <c r="G31" s="15">
        <v>1032.3240844447723</v>
      </c>
      <c r="H31" s="15">
        <v>1039.6052452584063</v>
      </c>
      <c r="I31" s="15">
        <v>1084.8504619634246</v>
      </c>
    </row>
    <row r="32" spans="1:9" ht="15">
      <c r="A32" s="16" t="str">
        <f>HLOOKUP(INDICE!$F$2,Nombres!$C$3:$E$859,39)</f>
        <v>Comisiones</v>
      </c>
      <c r="B32" s="43">
        <v>250.49290062143461</v>
      </c>
      <c r="C32" s="44">
        <v>256.14098190895965</v>
      </c>
      <c r="D32" s="44">
        <v>266.67491137228706</v>
      </c>
      <c r="E32" s="45">
        <v>264.5362701156466</v>
      </c>
      <c r="F32" s="46">
        <v>256.8034092914358</v>
      </c>
      <c r="G32" s="46">
        <v>269.0579486715294</v>
      </c>
      <c r="H32" s="46">
        <v>265.3079243224721</v>
      </c>
      <c r="I32" s="46">
        <v>281.5978964645627</v>
      </c>
    </row>
    <row r="33" spans="1:9" ht="15">
      <c r="A33" s="16" t="str">
        <f>HLOOKUP(INDICE!$F$2,Nombres!$C$3:$E$859,40)</f>
        <v>Resultados de operaciones financieras</v>
      </c>
      <c r="B33" s="43">
        <v>120.03464905072025</v>
      </c>
      <c r="C33" s="44">
        <v>108.8772590831114</v>
      </c>
      <c r="D33" s="44">
        <v>31.60736890336109</v>
      </c>
      <c r="E33" s="45">
        <v>42.43707771141271</v>
      </c>
      <c r="F33" s="46">
        <v>69.848561458554</v>
      </c>
      <c r="G33" s="46">
        <v>34.11645739039946</v>
      </c>
      <c r="H33" s="46">
        <v>68.91199685088893</v>
      </c>
      <c r="I33" s="46">
        <v>45.631261200157574</v>
      </c>
    </row>
    <row r="34" spans="1:9" ht="17.25" customHeight="1">
      <c r="A34" s="16" t="str">
        <f>HLOOKUP(INDICE!$F$2,Nombres!$C$3:$E$859,95)</f>
        <v>Otros ingresos netos</v>
      </c>
      <c r="B34" s="43">
        <v>49.55655653619128</v>
      </c>
      <c r="C34" s="44">
        <v>47.16646619348548</v>
      </c>
      <c r="D34" s="44">
        <v>69.5861288350805</v>
      </c>
      <c r="E34" s="45">
        <v>68.08306924238718</v>
      </c>
      <c r="F34" s="46">
        <v>62.67016069138812</v>
      </c>
      <c r="G34" s="46">
        <v>78.4281688597615</v>
      </c>
      <c r="H34" s="46">
        <v>70.82847225420106</v>
      </c>
      <c r="I34" s="46">
        <v>74.46427902464934</v>
      </c>
    </row>
    <row r="35" spans="1:9" ht="15.75" customHeight="1">
      <c r="A35" s="15" t="str">
        <f>HLOOKUP(INDICE!$F$2,Nombres!$C$3:$E$859,44)</f>
        <v>Margen bruto</v>
      </c>
      <c r="B35" s="50">
        <v>1351.6421095897826</v>
      </c>
      <c r="C35" s="51">
        <v>1365.387869131504</v>
      </c>
      <c r="D35" s="51">
        <v>1327.8480270596804</v>
      </c>
      <c r="E35" s="52">
        <v>1399.8619148896782</v>
      </c>
      <c r="F35" s="15">
        <v>1411.4230102347744</v>
      </c>
      <c r="G35" s="15">
        <v>1413.9266593664627</v>
      </c>
      <c r="H35" s="15">
        <v>1444.6536386859684</v>
      </c>
      <c r="I35" s="15">
        <v>1486.543898652794</v>
      </c>
    </row>
    <row r="36" spans="1:9" ht="15">
      <c r="A36" s="16" t="str">
        <f>HLOOKUP(INDICE!$F$2,Nombres!$C$3:$E$859,45)</f>
        <v>Gastos de explotación</v>
      </c>
      <c r="B36" s="43">
        <v>-489.91057732367716</v>
      </c>
      <c r="C36" s="44">
        <v>-487.6538234030428</v>
      </c>
      <c r="D36" s="44">
        <v>-488.6248055052524</v>
      </c>
      <c r="E36" s="45">
        <v>-511.7297937346151</v>
      </c>
      <c r="F36" s="46">
        <v>-538.9965016966778</v>
      </c>
      <c r="G36" s="46">
        <v>-535.934965067607</v>
      </c>
      <c r="H36" s="46">
        <v>-544.8661242059053</v>
      </c>
      <c r="I36" s="46">
        <v>-548.8330058398099</v>
      </c>
    </row>
    <row r="37" spans="1:9" ht="15">
      <c r="A37" s="16" t="str">
        <f>HLOOKUP(INDICE!$F$2,Nombres!$C$3:$E$859,46)</f>
        <v>  Gastos de administración</v>
      </c>
      <c r="B37" s="43">
        <v>-465.44712498010995</v>
      </c>
      <c r="C37" s="44">
        <v>-462.21813821762737</v>
      </c>
      <c r="D37" s="44">
        <v>-461.3496079308023</v>
      </c>
      <c r="E37" s="45">
        <v>-481.41314845699156</v>
      </c>
      <c r="F37" s="46">
        <v>-507.7589938475594</v>
      </c>
      <c r="G37" s="46">
        <v>-504.1295534564512</v>
      </c>
      <c r="H37" s="46">
        <v>-511.1525139043931</v>
      </c>
      <c r="I37" s="46">
        <v>-512.1712710615964</v>
      </c>
    </row>
    <row r="38" spans="1:9" ht="15">
      <c r="A38" s="16" t="str">
        <f>HLOOKUP(INDICE!$F$2,Nombres!$C$3:$E$859,47)</f>
        <v>  Gastos de personal</v>
      </c>
      <c r="B38" s="43">
        <v>-215.7519505750409</v>
      </c>
      <c r="C38" s="44">
        <v>-210.863579037267</v>
      </c>
      <c r="D38" s="44">
        <v>-208.19693229447665</v>
      </c>
      <c r="E38" s="45">
        <v>-204.21885892661385</v>
      </c>
      <c r="F38" s="46">
        <v>-226.91962012390223</v>
      </c>
      <c r="G38" s="46">
        <v>-228.3868980738501</v>
      </c>
      <c r="H38" s="46">
        <v>-229.9606384549645</v>
      </c>
      <c r="I38" s="46">
        <v>-225.2231253472832</v>
      </c>
    </row>
    <row r="39" spans="1:9" ht="15">
      <c r="A39" s="16" t="str">
        <f>HLOOKUP(INDICE!$F$2,Nombres!$C$3:$E$859,48)</f>
        <v>  Otros gastos generales de administración</v>
      </c>
      <c r="B39" s="43">
        <v>-249.69517440506905</v>
      </c>
      <c r="C39" s="44">
        <v>-251.3545591803603</v>
      </c>
      <c r="D39" s="44">
        <v>-253.1526756363257</v>
      </c>
      <c r="E39" s="45">
        <v>-277.1942895303776</v>
      </c>
      <c r="F39" s="46">
        <v>-280.83937372365716</v>
      </c>
      <c r="G39" s="46">
        <v>-275.74265538260113</v>
      </c>
      <c r="H39" s="46">
        <v>-281.1918754494286</v>
      </c>
      <c r="I39" s="46">
        <v>-286.9481457143131</v>
      </c>
    </row>
    <row r="40" spans="1:9" ht="13.5" customHeight="1">
      <c r="A40" s="16" t="str">
        <f>HLOOKUP(INDICE!$F$2,Nombres!$C$3:$E$859,49)</f>
        <v>  Amortizaciones</v>
      </c>
      <c r="B40" s="43">
        <v>-24.463452343567152</v>
      </c>
      <c r="C40" s="44">
        <v>-25.43568518541548</v>
      </c>
      <c r="D40" s="44">
        <v>-27.27519757445024</v>
      </c>
      <c r="E40" s="45">
        <v>-30.316645277623586</v>
      </c>
      <c r="F40" s="46">
        <v>-31.237507849118387</v>
      </c>
      <c r="G40" s="46">
        <v>-31.80541161115586</v>
      </c>
      <c r="H40" s="46">
        <v>-33.713610301512226</v>
      </c>
      <c r="I40" s="46">
        <v>-36.66173477821353</v>
      </c>
    </row>
    <row r="41" spans="1:9" ht="14.25" customHeight="1">
      <c r="A41" s="15" t="str">
        <f>HLOOKUP(INDICE!$F$2,Nombres!$C$3:$E$859,50)</f>
        <v>Margen neto</v>
      </c>
      <c r="B41" s="50">
        <v>861.7315322661054</v>
      </c>
      <c r="C41" s="51">
        <v>877.7340457284611</v>
      </c>
      <c r="D41" s="51">
        <v>839.2232215544278</v>
      </c>
      <c r="E41" s="52">
        <v>888.1321211550633</v>
      </c>
      <c r="F41" s="15">
        <v>872.4265085380966</v>
      </c>
      <c r="G41" s="15">
        <v>877.9916942988555</v>
      </c>
      <c r="H41" s="15">
        <v>899.787514480063</v>
      </c>
      <c r="I41" s="15">
        <v>937.7108928129842</v>
      </c>
    </row>
    <row r="42" spans="1:9" ht="15">
      <c r="A42" s="16" t="str">
        <f>HLOOKUP(INDICE!$F$2,Nombres!$C$3:$E$859,51)</f>
        <v>Pérdidas por deterioro de activos financieros</v>
      </c>
      <c r="B42" s="43">
        <v>-302.3609682688976</v>
      </c>
      <c r="C42" s="44">
        <v>-302.0514871366656</v>
      </c>
      <c r="D42" s="44">
        <v>-311.64523502709983</v>
      </c>
      <c r="E42" s="45">
        <v>-290.47693254650187</v>
      </c>
      <c r="F42" s="46">
        <v>-316.12177615903056</v>
      </c>
      <c r="G42" s="46">
        <v>-310.44315218409747</v>
      </c>
      <c r="H42" s="46">
        <v>-345.4248203903734</v>
      </c>
      <c r="I42" s="46">
        <v>-347.8252512664985</v>
      </c>
    </row>
    <row r="43" spans="1:9" ht="16.5" customHeight="1">
      <c r="A43" s="16" t="str">
        <f>HLOOKUP(INDICE!$F$2,Nombres!$C$3:$E$859,160)</f>
        <v>Dotaciones a provisiones y otros resultados</v>
      </c>
      <c r="B43" s="43">
        <v>-10.407154101282117</v>
      </c>
      <c r="C43" s="44">
        <v>-16.839673978612424</v>
      </c>
      <c r="D43" s="44">
        <v>-21.705678521771112</v>
      </c>
      <c r="E43" s="45">
        <v>-11.409412651381809</v>
      </c>
      <c r="F43" s="46">
        <v>-14.581576690040166</v>
      </c>
      <c r="G43" s="46">
        <v>-10.596546827848277</v>
      </c>
      <c r="H43" s="46">
        <v>-13.347394518064862</v>
      </c>
      <c r="I43" s="46">
        <v>-2.4644819640466995</v>
      </c>
    </row>
    <row r="44" spans="1:9" ht="12.75" customHeight="1">
      <c r="A44" s="15" t="str">
        <f>HLOOKUP(INDICE!$F$2,Nombres!$C$3:$E$859,54)</f>
        <v>Beneficio antes de impuestos</v>
      </c>
      <c r="B44" s="50">
        <v>548.9634098959259</v>
      </c>
      <c r="C44" s="51">
        <v>558.8428846131831</v>
      </c>
      <c r="D44" s="51">
        <v>505.8723080055569</v>
      </c>
      <c r="E44" s="52">
        <v>586.2457759571795</v>
      </c>
      <c r="F44" s="15">
        <v>541.7231556890258</v>
      </c>
      <c r="G44" s="15">
        <v>556.9519952869098</v>
      </c>
      <c r="H44" s="15">
        <v>541.0152995716248</v>
      </c>
      <c r="I44" s="15">
        <v>587.421159582439</v>
      </c>
    </row>
    <row r="45" spans="1:9" ht="13.5" customHeight="1">
      <c r="A45" s="16" t="str">
        <f>HLOOKUP(INDICE!$F$2,Nombres!$C$3:$E$859,55)</f>
        <v>Impuesto sobre beneficios</v>
      </c>
      <c r="B45" s="43">
        <v>-145.91519344093857</v>
      </c>
      <c r="C45" s="44">
        <v>-137.46645743477762</v>
      </c>
      <c r="D45" s="44">
        <v>-130.25095287092205</v>
      </c>
      <c r="E45" s="45">
        <v>-112.31434868251361</v>
      </c>
      <c r="F45" s="46">
        <v>-130.05128145928245</v>
      </c>
      <c r="G45" s="46">
        <v>-134.01457511347758</v>
      </c>
      <c r="H45" s="46">
        <v>-145.69027243827662</v>
      </c>
      <c r="I45" s="46">
        <v>-129.69293783896333</v>
      </c>
    </row>
    <row r="46" spans="1:9" ht="13.5" customHeight="1">
      <c r="A46" s="15" t="str">
        <f>HLOOKUP(INDICE!$F$2,Nombres!$C$3:$E$859,269)</f>
        <v>Beneficio después de impuestos de operaciones continuadas</v>
      </c>
      <c r="B46" s="50">
        <v>403.04821645498726</v>
      </c>
      <c r="C46" s="51">
        <v>421.37642717840544</v>
      </c>
      <c r="D46" s="51">
        <v>375.6213551346348</v>
      </c>
      <c r="E46" s="52">
        <v>473.93142727466585</v>
      </c>
      <c r="F46" s="15">
        <v>411.6718742297435</v>
      </c>
      <c r="G46" s="15">
        <v>422.9374201734321</v>
      </c>
      <c r="H46" s="15">
        <v>395.32502713334816</v>
      </c>
      <c r="I46" s="15">
        <v>457.72822174347584</v>
      </c>
    </row>
    <row r="47" spans="1:9" ht="13.5" customHeight="1">
      <c r="A47" s="16" t="str">
        <f>HLOOKUP(INDICE!$F$2,Nombres!$C$3:$E$859,270)</f>
        <v>Beneficio después de impuestos de  operaciones interrumpidas</v>
      </c>
      <c r="B47" s="43">
        <v>15.88357606059106</v>
      </c>
      <c r="C47" s="44">
        <v>21.295150766153913</v>
      </c>
      <c r="D47" s="44">
        <v>21.657813900453895</v>
      </c>
      <c r="E47" s="45">
        <v>23.554768341704033</v>
      </c>
      <c r="F47" s="46">
        <v>22.30532166927633</v>
      </c>
      <c r="G47" s="46">
        <v>24.69817972261974</v>
      </c>
      <c r="H47" s="46">
        <v>27.18781559697228</v>
      </c>
      <c r="I47" s="46">
        <v>62.051683011131644</v>
      </c>
    </row>
    <row r="48" spans="1:9" ht="12.75" customHeight="1">
      <c r="A48" s="15" t="str">
        <f>HLOOKUP(INDICE!$F$2,Nombres!$C$3:$E$859,56)</f>
        <v>Beneficio después de impuestos</v>
      </c>
      <c r="B48" s="50">
        <v>418.9317925155783</v>
      </c>
      <c r="C48" s="51">
        <v>442.6715779445593</v>
      </c>
      <c r="D48" s="51">
        <v>397.2791690350888</v>
      </c>
      <c r="E48" s="52">
        <v>497.4861956163699</v>
      </c>
      <c r="F48" s="15">
        <v>433.97719589901976</v>
      </c>
      <c r="G48" s="15">
        <v>447.6355998960518</v>
      </c>
      <c r="H48" s="15">
        <v>422.5128427303205</v>
      </c>
      <c r="I48" s="15">
        <v>519.7799047546075</v>
      </c>
    </row>
    <row r="49" spans="1:9" ht="12.75" customHeight="1">
      <c r="A49" s="16" t="str">
        <f>HLOOKUP(INDICE!$F$2,Nombres!$C$3:$E$859,57)</f>
        <v>Resultado atribuido a la minoría</v>
      </c>
      <c r="B49" s="43">
        <v>-0.618708776793228</v>
      </c>
      <c r="C49" s="44">
        <v>-0.7666830034800952</v>
      </c>
      <c r="D49" s="44">
        <v>-0.7500402733525147</v>
      </c>
      <c r="E49" s="45">
        <v>-0.701506547567211</v>
      </c>
      <c r="F49" s="46">
        <v>-0.718909387977398</v>
      </c>
      <c r="G49" s="46">
        <v>-0.7927742907523678</v>
      </c>
      <c r="H49" s="46">
        <v>-0.8488625675215681</v>
      </c>
      <c r="I49" s="46">
        <v>-0.9444537537486659</v>
      </c>
    </row>
    <row r="50" spans="1:9" ht="15" customHeight="1">
      <c r="A50" s="15" t="str">
        <f>HLOOKUP(INDICE!$F$2,Nombres!$C$3:$E$859,58)</f>
        <v>Beneficio atribuido al Grupo</v>
      </c>
      <c r="B50" s="50">
        <v>418.31308373878505</v>
      </c>
      <c r="C50" s="51">
        <v>441.9048949410792</v>
      </c>
      <c r="D50" s="51">
        <v>396.5291287617363</v>
      </c>
      <c r="E50" s="52">
        <v>496.7846890688026</v>
      </c>
      <c r="F50" s="15">
        <v>433.25828651104234</v>
      </c>
      <c r="G50" s="15">
        <v>446.84282560529954</v>
      </c>
      <c r="H50" s="15">
        <v>421.66398016279885</v>
      </c>
      <c r="I50" s="15">
        <v>518.8354510008588</v>
      </c>
    </row>
  </sheetData>
  <sheetProtection sheet="1" objects="1" scenarios="1"/>
  <mergeCells count="4">
    <mergeCell ref="B4:E4"/>
    <mergeCell ref="F4:I4"/>
    <mergeCell ref="B29:E29"/>
    <mergeCell ref="F29:I29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65.71093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HLOOKUP(INDICE!$F$2,Nombres!$C$3:$E$859,12)</f>
        <v>América del Sur por negocios y por principales paises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5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693.3189675899998</v>
      </c>
      <c r="C6" s="51">
        <v>740.1738220899999</v>
      </c>
      <c r="D6" s="51">
        <v>819.5995434700001</v>
      </c>
      <c r="E6" s="52">
        <v>907.86355303</v>
      </c>
      <c r="F6" s="51">
        <v>945.85444671</v>
      </c>
      <c r="G6" s="51">
        <v>1028.53091864</v>
      </c>
      <c r="H6" s="51">
        <v>1108.3281486899998</v>
      </c>
      <c r="I6" s="51">
        <v>1208.03861607</v>
      </c>
    </row>
    <row r="7" spans="1:9" ht="15">
      <c r="A7" s="16" t="str">
        <f>HLOOKUP(INDICE!$F$2,Nombres!$C$3:$E$859,39)</f>
        <v>Comisiones</v>
      </c>
      <c r="B7" s="43">
        <v>164.863</v>
      </c>
      <c r="C7" s="44">
        <v>170.98000000000002</v>
      </c>
      <c r="D7" s="44">
        <v>176.09499999999997</v>
      </c>
      <c r="E7" s="45">
        <v>207.627</v>
      </c>
      <c r="F7" s="44">
        <v>203.17600000000002</v>
      </c>
      <c r="G7" s="44">
        <v>221.57100000000003</v>
      </c>
      <c r="H7" s="44">
        <v>232.93</v>
      </c>
      <c r="I7" s="44">
        <v>252.08540100000002</v>
      </c>
    </row>
    <row r="8" spans="1:9" ht="15">
      <c r="A8" s="16" t="str">
        <f>HLOOKUP(INDICE!$F$2,Nombres!$C$3:$E$859,40)</f>
        <v>Resultados de operaciones financieras</v>
      </c>
      <c r="B8" s="43">
        <v>197.26886</v>
      </c>
      <c r="C8" s="44">
        <v>78.58545699999999</v>
      </c>
      <c r="D8" s="44">
        <v>97.37403900000001</v>
      </c>
      <c r="E8" s="45">
        <v>111.77703400000001</v>
      </c>
      <c r="F8" s="44">
        <v>124.746376</v>
      </c>
      <c r="G8" s="44">
        <v>96.767644</v>
      </c>
      <c r="H8" s="44">
        <v>114.74666299999998</v>
      </c>
      <c r="I8" s="44">
        <v>107.13215500000001</v>
      </c>
    </row>
    <row r="9" spans="1:9" ht="15">
      <c r="A9" s="16" t="str">
        <f>HLOOKUP(INDICE!$F$2,Nombres!$C$3:$E$859,95)</f>
        <v>Otros ingresos netos</v>
      </c>
      <c r="B9" s="43">
        <v>-42.458000000000006</v>
      </c>
      <c r="C9" s="44">
        <v>-57.24000000000001</v>
      </c>
      <c r="D9" s="44">
        <v>-79.49400000000001</v>
      </c>
      <c r="E9" s="45">
        <v>-84.85499999999998</v>
      </c>
      <c r="F9" s="44">
        <v>-40.873999999999995</v>
      </c>
      <c r="G9" s="44">
        <v>-37.647000000000006</v>
      </c>
      <c r="H9" s="44">
        <v>-84.898</v>
      </c>
      <c r="I9" s="44">
        <v>-117.62393999999999</v>
      </c>
    </row>
    <row r="10" spans="1:9" ht="15">
      <c r="A10" s="15" t="str">
        <f>HLOOKUP(INDICE!$F$2,Nombres!$C$3:$E$859,44)</f>
        <v>Margen bruto</v>
      </c>
      <c r="B10" s="50">
        <v>1012.9928275899999</v>
      </c>
      <c r="C10" s="51">
        <v>932.4992790900001</v>
      </c>
      <c r="D10" s="51">
        <v>1013.57458247</v>
      </c>
      <c r="E10" s="52">
        <v>1142.4125870300002</v>
      </c>
      <c r="F10" s="51">
        <v>1232.90282271</v>
      </c>
      <c r="G10" s="51">
        <v>1309.22256264</v>
      </c>
      <c r="H10" s="51">
        <v>1371.10681169</v>
      </c>
      <c r="I10" s="51">
        <v>1449.63223207</v>
      </c>
    </row>
    <row r="11" spans="1:9" ht="15">
      <c r="A11" s="16" t="str">
        <f>HLOOKUP(INDICE!$F$2,Nombres!$C$3:$E$859,45)</f>
        <v>Gastos de explotación</v>
      </c>
      <c r="B11" s="43">
        <v>-432.0027924300001</v>
      </c>
      <c r="C11" s="44">
        <v>-445.78990254</v>
      </c>
      <c r="D11" s="44">
        <v>-475.01007730000003</v>
      </c>
      <c r="E11" s="45">
        <v>-540.28453236</v>
      </c>
      <c r="F11" s="44">
        <v>-505.59470662</v>
      </c>
      <c r="G11" s="44">
        <v>-557.63418912</v>
      </c>
      <c r="H11" s="44">
        <v>-604.89140552</v>
      </c>
      <c r="I11" s="44">
        <v>-633.1404306300001</v>
      </c>
    </row>
    <row r="12" spans="1:9" ht="15">
      <c r="A12" s="16" t="str">
        <f>HLOOKUP(INDICE!$F$2,Nombres!$C$3:$E$859,46)</f>
        <v>  Gastos de administración</v>
      </c>
      <c r="B12" s="43">
        <v>-398.73277142999996</v>
      </c>
      <c r="C12" s="44">
        <v>-411.55990453999993</v>
      </c>
      <c r="D12" s="44">
        <v>-434.5277033000001</v>
      </c>
      <c r="E12" s="45">
        <v>-496.48842336000007</v>
      </c>
      <c r="F12" s="44">
        <v>-468.87583062</v>
      </c>
      <c r="G12" s="44">
        <v>-516.81573412</v>
      </c>
      <c r="H12" s="44">
        <v>-557.92802052</v>
      </c>
      <c r="I12" s="44">
        <v>-584.18772463</v>
      </c>
    </row>
    <row r="13" spans="1:9" ht="15">
      <c r="A13" s="16" t="str">
        <f>HLOOKUP(INDICE!$F$2,Nombres!$C$3:$E$859,47)</f>
        <v>  Gastos de personal</v>
      </c>
      <c r="B13" s="43">
        <v>-219.202018</v>
      </c>
      <c r="C13" s="44">
        <v>-228.110881</v>
      </c>
      <c r="D13" s="44">
        <v>-239.09875399999999</v>
      </c>
      <c r="E13" s="45">
        <v>-271.401942</v>
      </c>
      <c r="F13" s="44">
        <v>-255.70511700000003</v>
      </c>
      <c r="G13" s="44">
        <v>-283.55045000000007</v>
      </c>
      <c r="H13" s="44">
        <v>-300.43738700000006</v>
      </c>
      <c r="I13" s="44">
        <v>-308.80289400000004</v>
      </c>
    </row>
    <row r="14" spans="1:9" ht="15">
      <c r="A14" s="16" t="str">
        <f>HLOOKUP(INDICE!$F$2,Nombres!$C$3:$E$859,48)</f>
        <v>  Otros gastos generales de administración</v>
      </c>
      <c r="B14" s="43">
        <v>-179.53075343</v>
      </c>
      <c r="C14" s="44">
        <v>-183.44902353999998</v>
      </c>
      <c r="D14" s="44">
        <v>-195.4289493</v>
      </c>
      <c r="E14" s="45">
        <v>-225.08648136000002</v>
      </c>
      <c r="F14" s="44">
        <v>-213.17071361999996</v>
      </c>
      <c r="G14" s="44">
        <v>-233.26528412</v>
      </c>
      <c r="H14" s="44">
        <v>-257.49063352</v>
      </c>
      <c r="I14" s="44">
        <v>-275.38483063</v>
      </c>
    </row>
    <row r="15" spans="1:9" ht="13.5" customHeight="1">
      <c r="A15" s="16" t="str">
        <f>HLOOKUP(INDICE!$F$2,Nombres!$C$3:$E$859,49)</f>
        <v>  Amortizaciones</v>
      </c>
      <c r="B15" s="43">
        <v>-33.270021</v>
      </c>
      <c r="C15" s="44">
        <v>-34.229997999999995</v>
      </c>
      <c r="D15" s="44">
        <v>-40.482374</v>
      </c>
      <c r="E15" s="45">
        <v>-43.796108999999994</v>
      </c>
      <c r="F15" s="44">
        <v>-36.718876</v>
      </c>
      <c r="G15" s="44">
        <v>-40.818455</v>
      </c>
      <c r="H15" s="44">
        <v>-46.963384999999995</v>
      </c>
      <c r="I15" s="44">
        <v>-48.952706</v>
      </c>
    </row>
    <row r="16" spans="1:9" ht="12.75" customHeight="1">
      <c r="A16" s="15" t="str">
        <f>HLOOKUP(INDICE!$F$2,Nombres!$C$3:$E$859,50)</f>
        <v>Margen neto</v>
      </c>
      <c r="B16" s="50">
        <v>580.9900351599999</v>
      </c>
      <c r="C16" s="51">
        <v>486.70937655</v>
      </c>
      <c r="D16" s="51">
        <v>538.56450517</v>
      </c>
      <c r="E16" s="52">
        <v>602.1280546700003</v>
      </c>
      <c r="F16" s="51">
        <v>727.30811609</v>
      </c>
      <c r="G16" s="51">
        <v>751.5883735199998</v>
      </c>
      <c r="H16" s="51">
        <v>766.2154061699999</v>
      </c>
      <c r="I16" s="51">
        <v>816.4918014400001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-120.218</v>
      </c>
      <c r="C17" s="44">
        <v>-88.43499999999999</v>
      </c>
      <c r="D17" s="44">
        <v>-113.787</v>
      </c>
      <c r="E17" s="45">
        <v>-126.58700000000002</v>
      </c>
      <c r="F17" s="44">
        <v>-98.3</v>
      </c>
      <c r="G17" s="44">
        <v>-136.14499999999998</v>
      </c>
      <c r="H17" s="44">
        <v>-174.317</v>
      </c>
      <c r="I17" s="44">
        <v>-184.247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-15.332999999999997</v>
      </c>
      <c r="C18" s="44">
        <v>-7.942000000000004</v>
      </c>
      <c r="D18" s="44">
        <v>-20.897999999999993</v>
      </c>
      <c r="E18" s="45">
        <v>-44.620999999999995</v>
      </c>
      <c r="F18" s="44">
        <v>-24.766999999999996</v>
      </c>
      <c r="G18" s="44">
        <v>-50.394</v>
      </c>
      <c r="H18" s="44">
        <v>-51.74900000000001</v>
      </c>
      <c r="I18" s="44">
        <v>-75.281</v>
      </c>
    </row>
    <row r="19" spans="1:9" ht="12.75" customHeight="1">
      <c r="A19" s="15" t="str">
        <f>HLOOKUP(INDICE!$F$2,Nombres!$C$3:$E$859,54)</f>
        <v>Beneficio antes de impuestos</v>
      </c>
      <c r="B19" s="50">
        <v>445.43903516</v>
      </c>
      <c r="C19" s="51">
        <v>390.33237655000005</v>
      </c>
      <c r="D19" s="51">
        <v>403.87950517</v>
      </c>
      <c r="E19" s="52">
        <v>430.92005467000024</v>
      </c>
      <c r="F19" s="51">
        <v>604.2411160900001</v>
      </c>
      <c r="G19" s="51">
        <v>565.0493735199999</v>
      </c>
      <c r="H19" s="51">
        <v>540.1494061699999</v>
      </c>
      <c r="I19" s="51">
        <v>556.9638014400002</v>
      </c>
    </row>
    <row r="20" spans="1:9" ht="13.5" customHeight="1">
      <c r="A20" s="16" t="str">
        <f>HLOOKUP(INDICE!$F$2,Nombres!$C$3:$E$859,55)</f>
        <v>Impuesto sobre beneficios</v>
      </c>
      <c r="B20" s="43">
        <v>-67.75121722</v>
      </c>
      <c r="C20" s="44">
        <v>-78.17571454</v>
      </c>
      <c r="D20" s="44">
        <v>-99.65063089</v>
      </c>
      <c r="E20" s="45">
        <v>-97.69494259000001</v>
      </c>
      <c r="F20" s="44">
        <v>-135.97145576</v>
      </c>
      <c r="G20" s="44">
        <v>-122.87458581</v>
      </c>
      <c r="H20" s="44">
        <v>-119.93053563999999</v>
      </c>
      <c r="I20" s="44">
        <v>-115.15295513000004</v>
      </c>
    </row>
    <row r="21" spans="1:9" ht="13.5" customHeight="1">
      <c r="A21" s="15" t="str">
        <f>HLOOKUP(INDICE!$F$2,Nombres!$C$3:$E$859,269)</f>
        <v>Beneficio después de impuestos de operaciones continuadas</v>
      </c>
      <c r="B21" s="50">
        <v>377.68781793999995</v>
      </c>
      <c r="C21" s="51">
        <v>312.15666201000005</v>
      </c>
      <c r="D21" s="51">
        <v>304.22887428</v>
      </c>
      <c r="E21" s="52">
        <v>333.22511208000026</v>
      </c>
      <c r="F21" s="51">
        <v>468.26966033</v>
      </c>
      <c r="G21" s="51">
        <v>442.1747877099999</v>
      </c>
      <c r="H21" s="51">
        <v>420.21887052999995</v>
      </c>
      <c r="I21" s="51">
        <v>441.81084631000016</v>
      </c>
    </row>
    <row r="22" spans="1:9" ht="13.5" customHeight="1">
      <c r="A22" s="16" t="str">
        <f>HLOOKUP(INDICE!$F$2,Nombres!$C$3:$E$859,270)</f>
        <v>Beneficio después de impuestos de  operaciones interrumpidas</v>
      </c>
      <c r="B22" s="43">
        <v>40.581</v>
      </c>
      <c r="C22" s="44">
        <v>43.19199999999999</v>
      </c>
      <c r="D22" s="44">
        <v>24.738999999999997</v>
      </c>
      <c r="E22" s="45">
        <v>51.166</v>
      </c>
      <c r="F22" s="44">
        <v>72.917</v>
      </c>
      <c r="G22" s="44">
        <v>49.448</v>
      </c>
      <c r="H22" s="44">
        <v>53.193999999999996</v>
      </c>
      <c r="I22" s="44">
        <v>65.82499999999999</v>
      </c>
    </row>
    <row r="23" spans="1:9" ht="13.5" customHeight="1">
      <c r="A23" s="15" t="str">
        <f>HLOOKUP(INDICE!$F$2,Nombres!$C$3:$E$859,56)</f>
        <v>Beneficio después de impuestos</v>
      </c>
      <c r="B23" s="50">
        <v>418.26881793999996</v>
      </c>
      <c r="C23" s="51">
        <v>355.3486620100001</v>
      </c>
      <c r="D23" s="51">
        <v>328.96787428000005</v>
      </c>
      <c r="E23" s="52">
        <v>384.39111208000025</v>
      </c>
      <c r="F23" s="51">
        <v>541.18666033</v>
      </c>
      <c r="G23" s="51">
        <v>491.6227877099999</v>
      </c>
      <c r="H23" s="51">
        <v>473.41287052999996</v>
      </c>
      <c r="I23" s="51">
        <v>507.6358463100002</v>
      </c>
    </row>
    <row r="24" spans="1:9" ht="12" customHeight="1">
      <c r="A24" s="16" t="str">
        <f>HLOOKUP(INDICE!$F$2,Nombres!$C$3:$E$859,57)</f>
        <v>Resultado atribuido a la minoría</v>
      </c>
      <c r="B24" s="43">
        <v>-139.43947347000002</v>
      </c>
      <c r="C24" s="44">
        <v>-107.77062452999999</v>
      </c>
      <c r="D24" s="44">
        <v>-102.24201199999999</v>
      </c>
      <c r="E24" s="45">
        <v>-131.37422800000002</v>
      </c>
      <c r="F24" s="44">
        <v>-167.015964</v>
      </c>
      <c r="G24" s="44">
        <v>-154.11030000000002</v>
      </c>
      <c r="H24" s="44">
        <v>-157.74776408000002</v>
      </c>
      <c r="I24" s="44">
        <v>-169.81336603999998</v>
      </c>
    </row>
    <row r="25" spans="1:9" ht="14.25" customHeight="1">
      <c r="A25" s="15" t="str">
        <f>HLOOKUP(INDICE!$F$2,Nombres!$C$3:$E$859,58)</f>
        <v>Beneficio atribuido al Grupo</v>
      </c>
      <c r="B25" s="50">
        <v>278.82934446999997</v>
      </c>
      <c r="C25" s="51">
        <v>247.57803748000003</v>
      </c>
      <c r="D25" s="51">
        <v>226.72586228</v>
      </c>
      <c r="E25" s="52">
        <v>253.01688408000018</v>
      </c>
      <c r="F25" s="51">
        <v>374.17069633</v>
      </c>
      <c r="G25" s="51">
        <v>337.5124877099999</v>
      </c>
      <c r="H25" s="51">
        <v>315.66510644999994</v>
      </c>
      <c r="I25" s="51">
        <v>337.8224802700002</v>
      </c>
    </row>
    <row r="26" spans="1:9" s="63" customFormat="1" ht="14.25" customHeight="1">
      <c r="A26" s="61"/>
      <c r="B26" s="62"/>
      <c r="C26" s="62"/>
      <c r="D26" s="62"/>
      <c r="E26" s="62"/>
      <c r="F26" s="62"/>
      <c r="G26" s="62"/>
      <c r="H26" s="62"/>
      <c r="I26" s="62"/>
    </row>
    <row r="27" spans="1:9" ht="18">
      <c r="A27" s="34" t="str">
        <f>HLOOKUP(INDICE!$F$2,Nombres!$C$3:$E$859,93)</f>
        <v>Cuentas de resultados  </v>
      </c>
      <c r="C27" s="35"/>
      <c r="D27" s="35"/>
      <c r="E27" s="35"/>
      <c r="G27" s="59"/>
      <c r="H27" s="59"/>
      <c r="I27" s="59"/>
    </row>
    <row r="28" spans="1:9" ht="15">
      <c r="A28" s="36" t="str">
        <f>HLOOKUP(INDICE!$F$2,Nombres!$C$3:$E$859,31)</f>
        <v>(Millones de euros constantes)</v>
      </c>
      <c r="C28" s="35"/>
      <c r="D28" s="35"/>
      <c r="E28" s="35"/>
      <c r="G28" s="59"/>
      <c r="H28" s="59"/>
      <c r="I28" s="59"/>
    </row>
    <row r="29" spans="1:9" ht="15">
      <c r="A29" s="37"/>
      <c r="B29" s="70">
        <v>2011</v>
      </c>
      <c r="C29" s="70"/>
      <c r="D29" s="70"/>
      <c r="E29" s="73"/>
      <c r="F29" s="71">
        <v>2012</v>
      </c>
      <c r="G29" s="72"/>
      <c r="H29" s="72"/>
      <c r="I29" s="72"/>
    </row>
    <row r="30" spans="1:9" ht="15">
      <c r="A30" s="37"/>
      <c r="B30" s="37" t="str">
        <f>HLOOKUP(INDICE!$F$2,Nombres!$C$3:$E$857,34)</f>
        <v>1er Trim.</v>
      </c>
      <c r="C30" s="37" t="str">
        <f>HLOOKUP(INDICE!$F$2,Nombres!$C$3:$E$857,35)</f>
        <v>2º Trim.</v>
      </c>
      <c r="D30" s="37" t="str">
        <f>HLOOKUP(INDICE!$F$2,Nombres!$C$3:$E$857,36)</f>
        <v>3er Trim.</v>
      </c>
      <c r="E30" s="37" t="str">
        <f>HLOOKUP(INDICE!$F$2,Nombres!$C$3:$E$857,37)</f>
        <v>4º Trim.</v>
      </c>
      <c r="F30" s="37" t="str">
        <f>HLOOKUP(INDICE!$F$2,Nombres!$C$3:$E$857,34)</f>
        <v>1er Trim.</v>
      </c>
      <c r="G30" s="37" t="str">
        <f>HLOOKUP(INDICE!$F$2,Nombres!$C$3:$E$857,35)</f>
        <v>2º Trim.</v>
      </c>
      <c r="H30" s="37" t="str">
        <f>HLOOKUP(INDICE!$F$2,Nombres!$C$3:$E$857,36)</f>
        <v>3er Trim.</v>
      </c>
      <c r="I30" s="37" t="str">
        <f>HLOOKUP(INDICE!$F$2,Nombres!$C$3:$E$857,37)</f>
        <v>4º Trim.</v>
      </c>
    </row>
    <row r="31" spans="1:9" ht="15">
      <c r="A31" s="15" t="str">
        <f>HLOOKUP(INDICE!$F$2,Nombres!$C$3:$E$859,38)</f>
        <v>Margen de intereses</v>
      </c>
      <c r="B31" s="50">
        <v>741.2311103992774</v>
      </c>
      <c r="C31" s="51">
        <v>814.4229489337644</v>
      </c>
      <c r="D31" s="51">
        <v>890.1077119894468</v>
      </c>
      <c r="E31" s="52">
        <v>968.4697928065075</v>
      </c>
      <c r="F31" s="15">
        <v>961.4874867632229</v>
      </c>
      <c r="G31" s="15">
        <v>1027.025145582034</v>
      </c>
      <c r="H31" s="15">
        <v>1081.7079766847569</v>
      </c>
      <c r="I31" s="15">
        <v>1220.5315210799865</v>
      </c>
    </row>
    <row r="32" spans="1:9" ht="15">
      <c r="A32" s="16" t="str">
        <f>HLOOKUP(INDICE!$F$2,Nombres!$C$3:$E$859,39)</f>
        <v>Comisiones</v>
      </c>
      <c r="B32" s="43">
        <v>174.78280314696363</v>
      </c>
      <c r="C32" s="44">
        <v>185.78718256082163</v>
      </c>
      <c r="D32" s="44">
        <v>189.77531216553552</v>
      </c>
      <c r="E32" s="45">
        <v>218.9965433751729</v>
      </c>
      <c r="F32" s="46">
        <v>205.3975625148588</v>
      </c>
      <c r="G32" s="46">
        <v>220.75602567972408</v>
      </c>
      <c r="H32" s="46">
        <v>227.63458071880814</v>
      </c>
      <c r="I32" s="46">
        <v>255.97423208660896</v>
      </c>
    </row>
    <row r="33" spans="1:9" ht="15">
      <c r="A33" s="16" t="str">
        <f>HLOOKUP(INDICE!$F$2,Nombres!$C$3:$E$859,40)</f>
        <v>Resultados de operaciones financieras</v>
      </c>
      <c r="B33" s="43">
        <v>207.70205390217922</v>
      </c>
      <c r="C33" s="44">
        <v>89.19723133426022</v>
      </c>
      <c r="D33" s="44">
        <v>105.88985141119656</v>
      </c>
      <c r="E33" s="45">
        <v>117.96727832814676</v>
      </c>
      <c r="F33" s="46">
        <v>126.75933697863886</v>
      </c>
      <c r="G33" s="46">
        <v>96.19301355199636</v>
      </c>
      <c r="H33" s="46">
        <v>112.07161240869361</v>
      </c>
      <c r="I33" s="46">
        <v>108.36887506067117</v>
      </c>
    </row>
    <row r="34" spans="1:9" ht="17.25" customHeight="1">
      <c r="A34" s="16" t="str">
        <f>HLOOKUP(INDICE!$F$2,Nombres!$C$3:$E$859,95)</f>
        <v>Otros ingresos netos</v>
      </c>
      <c r="B34" s="43">
        <v>-47.847533935813715</v>
      </c>
      <c r="C34" s="44">
        <v>-66.91229152093321</v>
      </c>
      <c r="D34" s="44">
        <v>-89.71277322655884</v>
      </c>
      <c r="E34" s="45">
        <v>-89.62360720156575</v>
      </c>
      <c r="F34" s="46">
        <v>-42.328257804755225</v>
      </c>
      <c r="G34" s="46">
        <v>-37.56430036379763</v>
      </c>
      <c r="H34" s="46">
        <v>-83.71178179744962</v>
      </c>
      <c r="I34" s="46">
        <v>-117.43860003399749</v>
      </c>
    </row>
    <row r="35" spans="1:9" ht="15.75" customHeight="1">
      <c r="A35" s="15" t="str">
        <f>HLOOKUP(INDICE!$F$2,Nombres!$C$3:$E$859,44)</f>
        <v>Margen bruto</v>
      </c>
      <c r="B35" s="50">
        <v>1075.8684335126065</v>
      </c>
      <c r="C35" s="51">
        <v>1022.4950713079129</v>
      </c>
      <c r="D35" s="51">
        <v>1096.06010233962</v>
      </c>
      <c r="E35" s="52">
        <v>1215.8100073082614</v>
      </c>
      <c r="F35" s="15">
        <v>1251.3161284519654</v>
      </c>
      <c r="G35" s="15">
        <v>1306.4098844499567</v>
      </c>
      <c r="H35" s="15">
        <v>1337.702388014809</v>
      </c>
      <c r="I35" s="15">
        <v>1467.436028193269</v>
      </c>
    </row>
    <row r="36" spans="1:9" ht="15">
      <c r="A36" s="16" t="str">
        <f>HLOOKUP(INDICE!$F$2,Nombres!$C$3:$E$859,45)</f>
        <v>Gastos de explotación</v>
      </c>
      <c r="B36" s="43">
        <v>-455.9314528013672</v>
      </c>
      <c r="C36" s="44">
        <v>-480.92917347464993</v>
      </c>
      <c r="D36" s="44">
        <v>-509.9241630604511</v>
      </c>
      <c r="E36" s="45">
        <v>-570.1452446730743</v>
      </c>
      <c r="F36" s="46">
        <v>-511.78642937584516</v>
      </c>
      <c r="G36" s="46">
        <v>-556.1397876131333</v>
      </c>
      <c r="H36" s="46">
        <v>-591.6103555384212</v>
      </c>
      <c r="I36" s="46">
        <v>-641.7241593626002</v>
      </c>
    </row>
    <row r="37" spans="1:9" ht="15">
      <c r="A37" s="16" t="str">
        <f>HLOOKUP(INDICE!$F$2,Nombres!$C$3:$E$859,46)</f>
        <v>  Gastos de administración</v>
      </c>
      <c r="B37" s="43">
        <v>-420.28109545387645</v>
      </c>
      <c r="C37" s="44">
        <v>-443.2258277591271</v>
      </c>
      <c r="D37" s="44">
        <v>-465.8586554102426</v>
      </c>
      <c r="E37" s="45">
        <v>-523.5663593308693</v>
      </c>
      <c r="F37" s="46">
        <v>-474.4307200698239</v>
      </c>
      <c r="G37" s="46">
        <v>-515.4069640567658</v>
      </c>
      <c r="H37" s="46">
        <v>-545.7037547269471</v>
      </c>
      <c r="I37" s="46">
        <v>-592.2658710364632</v>
      </c>
    </row>
    <row r="38" spans="1:9" ht="15">
      <c r="A38" s="16" t="str">
        <f>HLOOKUP(INDICE!$F$2,Nombres!$C$3:$E$859,47)</f>
        <v>  Gastos de personal</v>
      </c>
      <c r="B38" s="43">
        <v>-230.68752495491765</v>
      </c>
      <c r="C38" s="44">
        <v>-245.1786068279354</v>
      </c>
      <c r="D38" s="44">
        <v>-255.94797862049631</v>
      </c>
      <c r="E38" s="45">
        <v>-285.2783306513288</v>
      </c>
      <c r="F38" s="46">
        <v>-258.5158443492785</v>
      </c>
      <c r="G38" s="46">
        <v>-282.7646958231916</v>
      </c>
      <c r="H38" s="46">
        <v>-293.9003020113502</v>
      </c>
      <c r="I38" s="46">
        <v>-313.3150058161797</v>
      </c>
    </row>
    <row r="39" spans="1:9" ht="15">
      <c r="A39" s="16" t="str">
        <f>HLOOKUP(INDICE!$F$2,Nombres!$C$3:$E$859,48)</f>
        <v>  Otros gastos generales de administración</v>
      </c>
      <c r="B39" s="43">
        <v>-189.5935704989588</v>
      </c>
      <c r="C39" s="44">
        <v>-198.04722093119182</v>
      </c>
      <c r="D39" s="44">
        <v>-209.91067678974633</v>
      </c>
      <c r="E39" s="45">
        <v>-238.2880286795404</v>
      </c>
      <c r="F39" s="46">
        <v>-215.91487572054544</v>
      </c>
      <c r="G39" s="46">
        <v>-232.6422682335742</v>
      </c>
      <c r="H39" s="46">
        <v>-251.80345271559682</v>
      </c>
      <c r="I39" s="46">
        <v>-278.9508652202835</v>
      </c>
    </row>
    <row r="40" spans="1:9" ht="13.5" customHeight="1">
      <c r="A40" s="16" t="str">
        <f>HLOOKUP(INDICE!$F$2,Nombres!$C$3:$E$859,49)</f>
        <v>  Amortizaciones</v>
      </c>
      <c r="B40" s="43">
        <v>-35.650357347490775</v>
      </c>
      <c r="C40" s="44">
        <v>-37.70334571552277</v>
      </c>
      <c r="D40" s="44">
        <v>-44.06550765020852</v>
      </c>
      <c r="E40" s="45">
        <v>-46.57888534220509</v>
      </c>
      <c r="F40" s="46">
        <v>-37.35570930602123</v>
      </c>
      <c r="G40" s="46">
        <v>-40.73282355636754</v>
      </c>
      <c r="H40" s="46">
        <v>-45.90660081147419</v>
      </c>
      <c r="I40" s="46">
        <v>-49.45828832613704</v>
      </c>
    </row>
    <row r="41" spans="1:9" ht="14.25" customHeight="1">
      <c r="A41" s="15" t="str">
        <f>HLOOKUP(INDICE!$F$2,Nombres!$C$3:$E$859,50)</f>
        <v>Margen neto</v>
      </c>
      <c r="B41" s="50">
        <v>619.9369807112394</v>
      </c>
      <c r="C41" s="51">
        <v>541.5658978332631</v>
      </c>
      <c r="D41" s="51">
        <v>586.1359392791688</v>
      </c>
      <c r="E41" s="52">
        <v>645.6647626351869</v>
      </c>
      <c r="F41" s="15">
        <v>739.5296990761203</v>
      </c>
      <c r="G41" s="15">
        <v>750.2700968368232</v>
      </c>
      <c r="H41" s="15">
        <v>746.0920324763875</v>
      </c>
      <c r="I41" s="15">
        <v>825.7118688306689</v>
      </c>
    </row>
    <row r="42" spans="1:9" ht="15">
      <c r="A42" s="16" t="str">
        <f>HLOOKUP(INDICE!$F$2,Nombres!$C$3:$E$859,51)</f>
        <v>Pérdidas por deterioro de activos financieros</v>
      </c>
      <c r="B42" s="43">
        <v>-129.60117092445478</v>
      </c>
      <c r="C42" s="44">
        <v>-99.50975740369377</v>
      </c>
      <c r="D42" s="44">
        <v>-123.64467495272949</v>
      </c>
      <c r="E42" s="45">
        <v>-134.74985155288795</v>
      </c>
      <c r="F42" s="46">
        <v>-100.77277605414793</v>
      </c>
      <c r="G42" s="46">
        <v>-136.27096505418118</v>
      </c>
      <c r="H42" s="46">
        <v>-170.77612786959938</v>
      </c>
      <c r="I42" s="46">
        <v>-185.18913102207154</v>
      </c>
    </row>
    <row r="43" spans="1:9" ht="16.5" customHeight="1">
      <c r="A43" s="16" t="str">
        <f>HLOOKUP(INDICE!$F$2,Nombres!$C$3:$E$859,160)</f>
        <v>Dotaciones a provisiones y otros resultados</v>
      </c>
      <c r="B43" s="43">
        <v>-15.84003801860208</v>
      </c>
      <c r="C43" s="44">
        <v>-10.583128722992695</v>
      </c>
      <c r="D43" s="44">
        <v>-22.445268921721024</v>
      </c>
      <c r="E43" s="45">
        <v>-47.05666227468387</v>
      </c>
      <c r="F43" s="46">
        <v>-25.55618525593622</v>
      </c>
      <c r="G43" s="46">
        <v>-50.196097221571634</v>
      </c>
      <c r="H43" s="46">
        <v>-50.63410050041411</v>
      </c>
      <c r="I43" s="46">
        <v>-75.80461702207803</v>
      </c>
    </row>
    <row r="44" spans="1:9" ht="12.75" customHeight="1">
      <c r="A44" s="15" t="str">
        <f>HLOOKUP(INDICE!$F$2,Nombres!$C$3:$E$859,54)</f>
        <v>Beneficio antes de impuestos</v>
      </c>
      <c r="B44" s="50">
        <v>474.4957717681824</v>
      </c>
      <c r="C44" s="51">
        <v>431.47301170657653</v>
      </c>
      <c r="D44" s="51">
        <v>440.0459954047184</v>
      </c>
      <c r="E44" s="52">
        <v>463.85824880761515</v>
      </c>
      <c r="F44" s="15">
        <v>613.2007377660361</v>
      </c>
      <c r="G44" s="15">
        <v>563.8030345610704</v>
      </c>
      <c r="H44" s="15">
        <v>524.6818041063742</v>
      </c>
      <c r="I44" s="15">
        <v>564.7181207865194</v>
      </c>
    </row>
    <row r="45" spans="1:9" ht="13.5" customHeight="1">
      <c r="A45" s="16" t="str">
        <f>HLOOKUP(INDICE!$F$2,Nombres!$C$3:$E$859,55)</f>
        <v>Impuesto sobre beneficios</v>
      </c>
      <c r="B45" s="43">
        <v>-72.5132506818164</v>
      </c>
      <c r="C45" s="44">
        <v>-86.13109236248499</v>
      </c>
      <c r="D45" s="44">
        <v>-107.66526965970937</v>
      </c>
      <c r="E45" s="45">
        <v>-105.30278962228726</v>
      </c>
      <c r="F45" s="46">
        <v>-137.56092986678212</v>
      </c>
      <c r="G45" s="46">
        <v>-122.38087252660449</v>
      </c>
      <c r="H45" s="46">
        <v>-116.57223622954689</v>
      </c>
      <c r="I45" s="46">
        <v>-117.41549371706654</v>
      </c>
    </row>
    <row r="46" spans="1:9" ht="13.5" customHeight="1">
      <c r="A46" s="15" t="str">
        <f>HLOOKUP(INDICE!$F$2,Nombres!$C$3:$E$859,269)</f>
        <v>Beneficio después de impuestos de operaciones continuadas</v>
      </c>
      <c r="B46" s="50">
        <v>401.982521086366</v>
      </c>
      <c r="C46" s="51">
        <v>345.3419193440915</v>
      </c>
      <c r="D46" s="51">
        <v>332.38072574500904</v>
      </c>
      <c r="E46" s="52">
        <v>358.55545918532795</v>
      </c>
      <c r="F46" s="15">
        <v>475.63980789925404</v>
      </c>
      <c r="G46" s="15">
        <v>441.4221620344659</v>
      </c>
      <c r="H46" s="15">
        <v>408.10956787682727</v>
      </c>
      <c r="I46" s="15">
        <v>447.30262706945285</v>
      </c>
    </row>
    <row r="47" spans="1:9" ht="13.5" customHeight="1">
      <c r="A47" s="16" t="str">
        <f>HLOOKUP(INDICE!$F$2,Nombres!$C$3:$E$859,270)</f>
        <v>Beneficio después de impuestos de  operaciones interrumpidas</v>
      </c>
      <c r="B47" s="43">
        <v>43.00235947857495</v>
      </c>
      <c r="C47" s="44">
        <v>47.132086191533816</v>
      </c>
      <c r="D47" s="44">
        <v>26.711435997923434</v>
      </c>
      <c r="E47" s="45">
        <v>56.60984467492056</v>
      </c>
      <c r="F47" s="46">
        <v>74.91294481305917</v>
      </c>
      <c r="G47" s="46">
        <v>49.95757247939079</v>
      </c>
      <c r="H47" s="46">
        <v>51.050338451464796</v>
      </c>
      <c r="I47" s="46">
        <v>65.46314425608523</v>
      </c>
    </row>
    <row r="48" spans="1:9" ht="12.75" customHeight="1">
      <c r="A48" s="15" t="str">
        <f>HLOOKUP(INDICE!$F$2,Nombres!$C$3:$E$859,56)</f>
        <v>Beneficio después de impuestos</v>
      </c>
      <c r="B48" s="50">
        <v>444.98488056494097</v>
      </c>
      <c r="C48" s="51">
        <v>392.47400553562534</v>
      </c>
      <c r="D48" s="51">
        <v>359.0921617429325</v>
      </c>
      <c r="E48" s="52">
        <v>415.1653038602485</v>
      </c>
      <c r="F48" s="15">
        <v>550.5527527123132</v>
      </c>
      <c r="G48" s="15">
        <v>491.3797345138567</v>
      </c>
      <c r="H48" s="15">
        <v>459.1599063282921</v>
      </c>
      <c r="I48" s="15">
        <v>512.765771325538</v>
      </c>
    </row>
    <row r="49" spans="1:9" ht="12.75" customHeight="1">
      <c r="A49" s="16" t="str">
        <f>HLOOKUP(INDICE!$F$2,Nombres!$C$3:$E$859,57)</f>
        <v>Resultado atribuido a la minoría</v>
      </c>
      <c r="B49" s="43">
        <v>-149.01607766790494</v>
      </c>
      <c r="C49" s="44">
        <v>-121.01579217601927</v>
      </c>
      <c r="D49" s="44">
        <v>-112.68095186660321</v>
      </c>
      <c r="E49" s="45">
        <v>-141.04326859587385</v>
      </c>
      <c r="F49" s="46">
        <v>-170.58753009768358</v>
      </c>
      <c r="G49" s="46">
        <v>-154.3786492066084</v>
      </c>
      <c r="H49" s="46">
        <v>-152.97463469708725</v>
      </c>
      <c r="I49" s="46">
        <v>-170.74658011862073</v>
      </c>
    </row>
    <row r="50" spans="1:9" ht="15" customHeight="1">
      <c r="A50" s="15" t="str">
        <f>HLOOKUP(INDICE!$F$2,Nombres!$C$3:$E$859,58)</f>
        <v>Beneficio atribuido al Grupo</v>
      </c>
      <c r="B50" s="50">
        <v>295.9688028970361</v>
      </c>
      <c r="C50" s="51">
        <v>271.458213359606</v>
      </c>
      <c r="D50" s="51">
        <v>246.41120987632922</v>
      </c>
      <c r="E50" s="52">
        <v>274.12203526437463</v>
      </c>
      <c r="F50" s="15">
        <v>379.9652226146296</v>
      </c>
      <c r="G50" s="15">
        <v>337.00108530724833</v>
      </c>
      <c r="H50" s="15">
        <v>306.18527163120484</v>
      </c>
      <c r="I50" s="15">
        <v>342.01919120691736</v>
      </c>
    </row>
  </sheetData>
  <sheetProtection sheet="1" objects="1" scenarios="1"/>
  <mergeCells count="4">
    <mergeCell ref="B4:E4"/>
    <mergeCell ref="F4:I4"/>
    <mergeCell ref="B29:E29"/>
    <mergeCell ref="F29:I29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0.57421875" style="60" customWidth="1"/>
    <col min="2" max="2" width="9.7109375" style="32" customWidth="1"/>
    <col min="3" max="3" width="9.8515625" style="33" customWidth="1"/>
    <col min="4" max="4" width="9.421875" style="33" customWidth="1"/>
    <col min="5" max="5" width="9.140625" style="33" customWidth="1"/>
    <col min="6" max="6" width="9.28125" style="32" bestFit="1" customWidth="1"/>
    <col min="7" max="8" width="9.7109375" style="32" bestFit="1" customWidth="1"/>
    <col min="9" max="16384" width="11.421875" style="32" customWidth="1"/>
  </cols>
  <sheetData>
    <row r="1" ht="18" customHeight="1">
      <c r="A1" s="31" t="str">
        <f>HLOOKUP(INDICE!$F$2,Nombres!$C$3:$E$859,20)</f>
        <v>Estados Unidos</v>
      </c>
    </row>
    <row r="2" spans="1:5" ht="18">
      <c r="A2" s="34" t="str">
        <f>HLOOKUP(INDICE!$F$2,Nombres!$C$3:$E$859,93)</f>
        <v>Cuentas de resultados  </v>
      </c>
      <c r="C2" s="35"/>
      <c r="D2" s="35"/>
      <c r="E2" s="35"/>
    </row>
    <row r="3" spans="1:5" ht="15">
      <c r="A3" s="36" t="str">
        <f>HLOOKUP(INDICE!$F$2,Nombres!$C$3:$E$859,30)</f>
        <v> (Millones de euros)</v>
      </c>
      <c r="C3" s="32"/>
      <c r="D3" s="35"/>
      <c r="E3" s="35"/>
    </row>
    <row r="4" spans="1:9" ht="11.25" customHeight="1">
      <c r="A4" s="37"/>
      <c r="B4" s="70">
        <v>2011</v>
      </c>
      <c r="C4" s="70"/>
      <c r="D4" s="70"/>
      <c r="E4" s="70"/>
      <c r="F4" s="71">
        <v>2012</v>
      </c>
      <c r="G4" s="72"/>
      <c r="H4" s="72"/>
      <c r="I4" s="72"/>
    </row>
    <row r="5" spans="1:9" ht="11.25" customHeight="1">
      <c r="A5" s="37"/>
      <c r="B5" s="37" t="str">
        <f>HLOOKUP(INDICE!$F$2,Nombres!$C$3:$E$857,34)</f>
        <v>1er Trim.</v>
      </c>
      <c r="C5" s="37" t="str">
        <f>HLOOKUP(INDICE!$F$2,Nombres!$C$3:$E$857,35)</f>
        <v>2º Trim.</v>
      </c>
      <c r="D5" s="37" t="str">
        <f>HLOOKUP(INDICE!$F$2,Nombres!$C$3:$E$857,36)</f>
        <v>3er Trim.</v>
      </c>
      <c r="E5" s="37" t="str">
        <f>HLOOKUP(INDICE!$F$2,Nombres!$C$3:$E$857,37)</f>
        <v>4º Trim.</v>
      </c>
      <c r="F5" s="37" t="str">
        <f>HLOOKUP(INDICE!$F$2,Nombres!$C$3:$E$857,34)</f>
        <v>1er Trim.</v>
      </c>
      <c r="G5" s="37" t="str">
        <f>HLOOKUP(INDICE!$F$2,Nombres!$C$3:$E$857,35)</f>
        <v>2º Trim.</v>
      </c>
      <c r="H5" s="37" t="str">
        <f>HLOOKUP(INDICE!$F$2,Nombres!$C$3:$E$857,36)</f>
        <v>3er Trim.</v>
      </c>
      <c r="I5" s="37" t="str">
        <f>HLOOKUP(INDICE!$F$2,Nombres!$C$3:$E$857,37)</f>
        <v>4º Trim.</v>
      </c>
    </row>
    <row r="6" spans="1:9" ht="15">
      <c r="A6" s="15" t="str">
        <f>HLOOKUP(INDICE!$F$2,Nombres!$C$3:$E$859,38)</f>
        <v>Margen de intereses</v>
      </c>
      <c r="B6" s="50">
        <v>386.87631934</v>
      </c>
      <c r="C6" s="51">
        <v>368.12277113000005</v>
      </c>
      <c r="D6" s="51">
        <v>376.40319968000006</v>
      </c>
      <c r="E6" s="52">
        <v>386.41878922999996</v>
      </c>
      <c r="F6" s="51">
        <v>389.0947935800001</v>
      </c>
      <c r="G6" s="51">
        <v>397.06677191</v>
      </c>
      <c r="H6" s="51">
        <v>392.87635287000006</v>
      </c>
      <c r="I6" s="51">
        <v>371.8448047999999</v>
      </c>
    </row>
    <row r="7" spans="1:9" ht="15">
      <c r="A7" s="16" t="str">
        <f>HLOOKUP(INDICE!$F$2,Nombres!$C$3:$E$859,39)</f>
        <v>Comisiones</v>
      </c>
      <c r="B7" s="43">
        <v>148.75539258999999</v>
      </c>
      <c r="C7" s="44">
        <v>156.98676154999998</v>
      </c>
      <c r="D7" s="44">
        <v>157.54490326</v>
      </c>
      <c r="E7" s="45">
        <v>146.86946179</v>
      </c>
      <c r="F7" s="44">
        <v>153.15428902999997</v>
      </c>
      <c r="G7" s="44">
        <v>148.00304325</v>
      </c>
      <c r="H7" s="44">
        <v>144.0033087</v>
      </c>
      <c r="I7" s="44">
        <v>135.65183057000004</v>
      </c>
    </row>
    <row r="8" spans="1:9" ht="15">
      <c r="A8" s="16" t="str">
        <f>HLOOKUP(INDICE!$F$2,Nombres!$C$3:$E$859,40)</f>
        <v>Resultados de operaciones financieras</v>
      </c>
      <c r="B8" s="43">
        <v>61.80965022</v>
      </c>
      <c r="C8" s="44">
        <v>16.134444770000005</v>
      </c>
      <c r="D8" s="44">
        <v>24.764755219999994</v>
      </c>
      <c r="E8" s="45">
        <v>29.671231100000007</v>
      </c>
      <c r="F8" s="44">
        <v>36.56766333</v>
      </c>
      <c r="G8" s="44">
        <v>58.815813460000015</v>
      </c>
      <c r="H8" s="44">
        <v>18.691649299999987</v>
      </c>
      <c r="I8" s="44">
        <v>38.4432338</v>
      </c>
    </row>
    <row r="9" spans="1:9" ht="15">
      <c r="A9" s="16" t="str">
        <f>HLOOKUP(INDICE!$F$2,Nombres!$C$3:$E$859,95)</f>
        <v>Otros ingresos netos</v>
      </c>
      <c r="B9" s="43">
        <v>-15.22415834</v>
      </c>
      <c r="C9" s="44">
        <v>-6.228061800000001</v>
      </c>
      <c r="D9" s="44">
        <v>-34.54581588999999</v>
      </c>
      <c r="E9" s="45">
        <v>-22.946107399999995</v>
      </c>
      <c r="F9" s="44">
        <v>-16.950808679999998</v>
      </c>
      <c r="G9" s="44">
        <v>-14.547553030000001</v>
      </c>
      <c r="H9" s="44">
        <v>-4.915281600000002</v>
      </c>
      <c r="I9" s="44">
        <v>-4.6264011699999985</v>
      </c>
    </row>
    <row r="10" spans="1:9" ht="15">
      <c r="A10" s="15" t="str">
        <f>HLOOKUP(INDICE!$F$2,Nombres!$C$3:$E$859,44)</f>
        <v>Margen bruto</v>
      </c>
      <c r="B10" s="50">
        <v>582.21720381</v>
      </c>
      <c r="C10" s="51">
        <v>535.01591565</v>
      </c>
      <c r="D10" s="51">
        <v>524.1670422700001</v>
      </c>
      <c r="E10" s="52">
        <v>540.01337472</v>
      </c>
      <c r="F10" s="51">
        <v>561.86593726</v>
      </c>
      <c r="G10" s="51">
        <v>589.3380755899999</v>
      </c>
      <c r="H10" s="51">
        <v>550.6560292700001</v>
      </c>
      <c r="I10" s="51">
        <v>541.3134679999998</v>
      </c>
    </row>
    <row r="11" spans="1:9" ht="15">
      <c r="A11" s="16" t="str">
        <f>HLOOKUP(INDICE!$F$2,Nombres!$C$3:$E$859,45)</f>
        <v>Gastos de explotación</v>
      </c>
      <c r="B11" s="43">
        <v>-355.95531612999997</v>
      </c>
      <c r="C11" s="44">
        <v>-343.24745815</v>
      </c>
      <c r="D11" s="44">
        <v>-343.94856293000004</v>
      </c>
      <c r="E11" s="45">
        <v>-375.52226322999996</v>
      </c>
      <c r="F11" s="44">
        <v>-364.02313596</v>
      </c>
      <c r="G11" s="44">
        <v>-377.15430820999995</v>
      </c>
      <c r="H11" s="44">
        <v>-385.55332508000004</v>
      </c>
      <c r="I11" s="44">
        <v>-379.01379963</v>
      </c>
    </row>
    <row r="12" spans="1:9" ht="15">
      <c r="A12" s="16" t="str">
        <f>HLOOKUP(INDICE!$F$2,Nombres!$C$3:$E$859,46)</f>
        <v>  Gastos de administración</v>
      </c>
      <c r="B12" s="43">
        <v>-313.19154357</v>
      </c>
      <c r="C12" s="44">
        <v>-303.40176265</v>
      </c>
      <c r="D12" s="44">
        <v>-303.17040713</v>
      </c>
      <c r="E12" s="45">
        <v>-332.82684276</v>
      </c>
      <c r="F12" s="44">
        <v>-323.21295449</v>
      </c>
      <c r="G12" s="44">
        <v>-333.4509924</v>
      </c>
      <c r="H12" s="44">
        <v>-338.78195397</v>
      </c>
      <c r="I12" s="44">
        <v>-325.77442393</v>
      </c>
    </row>
    <row r="13" spans="1:9" ht="15">
      <c r="A13" s="16" t="str">
        <f>HLOOKUP(INDICE!$F$2,Nombres!$C$3:$E$859,47)</f>
        <v>  Gastos de personal</v>
      </c>
      <c r="B13" s="43">
        <v>-189.10193052</v>
      </c>
      <c r="C13" s="44">
        <v>-186.09104271</v>
      </c>
      <c r="D13" s="44">
        <v>-197.10754582</v>
      </c>
      <c r="E13" s="45">
        <v>-214.13560195999997</v>
      </c>
      <c r="F13" s="44">
        <v>-209.54142988</v>
      </c>
      <c r="G13" s="44">
        <v>-220.04245296</v>
      </c>
      <c r="H13" s="44">
        <v>-214.10741382999998</v>
      </c>
      <c r="I13" s="44">
        <v>-196.49353801999996</v>
      </c>
    </row>
    <row r="14" spans="1:9" ht="15">
      <c r="A14" s="16" t="str">
        <f>HLOOKUP(INDICE!$F$2,Nombres!$C$3:$E$859,48)</f>
        <v>  Otros gastos generales de administración</v>
      </c>
      <c r="B14" s="43">
        <v>-124.08961305000001</v>
      </c>
      <c r="C14" s="44">
        <v>-117.31071994</v>
      </c>
      <c r="D14" s="44">
        <v>-106.06286131</v>
      </c>
      <c r="E14" s="45">
        <v>-118.69124080000002</v>
      </c>
      <c r="F14" s="44">
        <v>-113.67152460999998</v>
      </c>
      <c r="G14" s="44">
        <v>-113.40853944</v>
      </c>
      <c r="H14" s="44">
        <v>-124.67454014</v>
      </c>
      <c r="I14" s="44">
        <v>-129.28088590999997</v>
      </c>
    </row>
    <row r="15" spans="1:9" ht="13.5" customHeight="1">
      <c r="A15" s="16" t="str">
        <f>HLOOKUP(INDICE!$F$2,Nombres!$C$3:$E$859,49)</f>
        <v>  Amortizaciones</v>
      </c>
      <c r="B15" s="43">
        <v>-42.76377255999999</v>
      </c>
      <c r="C15" s="44">
        <v>-39.845695500000005</v>
      </c>
      <c r="D15" s="44">
        <v>-40.77815579999999</v>
      </c>
      <c r="E15" s="45">
        <v>-42.69542047</v>
      </c>
      <c r="F15" s="44">
        <v>-40.81018147</v>
      </c>
      <c r="G15" s="44">
        <v>-43.70331581</v>
      </c>
      <c r="H15" s="44">
        <v>-46.771371110000004</v>
      </c>
      <c r="I15" s="44">
        <v>-53.239375700000004</v>
      </c>
    </row>
    <row r="16" spans="1:9" ht="12.75" customHeight="1">
      <c r="A16" s="15" t="str">
        <f>HLOOKUP(INDICE!$F$2,Nombres!$C$3:$E$859,50)</f>
        <v>Margen neto</v>
      </c>
      <c r="B16" s="50">
        <v>226.26188767999997</v>
      </c>
      <c r="C16" s="51">
        <v>191.7684575</v>
      </c>
      <c r="D16" s="51">
        <v>180.21847934000004</v>
      </c>
      <c r="E16" s="52">
        <v>164.49111148999998</v>
      </c>
      <c r="F16" s="51">
        <v>197.84280130000002</v>
      </c>
      <c r="G16" s="51">
        <v>212.18376738000003</v>
      </c>
      <c r="H16" s="51">
        <v>165.10270419000003</v>
      </c>
      <c r="I16" s="51">
        <v>162.29966836999992</v>
      </c>
    </row>
    <row r="17" spans="1:9" ht="13.5" customHeight="1">
      <c r="A17" s="16" t="str">
        <f>HLOOKUP(INDICE!$F$2,Nombres!$C$3:$E$859,51)</f>
        <v>Pérdidas por deterioro de activos financieros</v>
      </c>
      <c r="B17" s="43">
        <v>-92.80001369</v>
      </c>
      <c r="C17" s="44">
        <v>-85.2024317</v>
      </c>
      <c r="D17" s="44">
        <v>-88.90561982</v>
      </c>
      <c r="E17" s="45">
        <v>-52.80776265999999</v>
      </c>
      <c r="F17" s="44">
        <v>-27.78133744000001</v>
      </c>
      <c r="G17" s="44">
        <v>-13.86232969000001</v>
      </c>
      <c r="H17" s="44">
        <v>-32.236827309999995</v>
      </c>
      <c r="I17" s="44">
        <v>1.985407419999989</v>
      </c>
    </row>
    <row r="18" spans="1:9" ht="13.5" customHeight="1">
      <c r="A18" s="16" t="str">
        <f>HLOOKUP(INDICE!$F$2,Nombres!$C$3:$E$859,160)</f>
        <v>Dotaciones a provisiones y otros resultados</v>
      </c>
      <c r="B18" s="43">
        <v>-7.282000000000001</v>
      </c>
      <c r="C18" s="44">
        <v>1.5303866300000002</v>
      </c>
      <c r="D18" s="44">
        <v>-15.0655763</v>
      </c>
      <c r="E18" s="45">
        <v>-1475.0234906200003</v>
      </c>
      <c r="F18" s="44">
        <v>-11.515</v>
      </c>
      <c r="G18" s="44">
        <v>-16.192306520000002</v>
      </c>
      <c r="H18" s="44">
        <v>-12.784218570000002</v>
      </c>
      <c r="I18" s="44">
        <v>-5.724795830000001</v>
      </c>
    </row>
    <row r="19" spans="1:9" ht="12.75" customHeight="1">
      <c r="A19" s="15" t="str">
        <f>HLOOKUP(INDICE!$F$2,Nombres!$C$3:$E$859,54)</f>
        <v>Beneficio antes de impuestos</v>
      </c>
      <c r="B19" s="50">
        <v>126.17987398999996</v>
      </c>
      <c r="C19" s="51">
        <v>108.09641243000002</v>
      </c>
      <c r="D19" s="51">
        <v>76.24728322000007</v>
      </c>
      <c r="E19" s="52">
        <v>-1363.3401417900002</v>
      </c>
      <c r="F19" s="51">
        <v>158.54646386000002</v>
      </c>
      <c r="G19" s="51">
        <v>182.12913117000005</v>
      </c>
      <c r="H19" s="51">
        <v>120.08165831000002</v>
      </c>
      <c r="I19" s="51">
        <v>158.56027995999995</v>
      </c>
    </row>
    <row r="20" spans="1:9" ht="13.5" customHeight="1">
      <c r="A20" s="16" t="str">
        <f>HLOOKUP(INDICE!$F$2,Nombres!$C$3:$E$859,55)</f>
        <v>Impuesto sobre beneficios</v>
      </c>
      <c r="B20" s="43">
        <v>-35.302841029999996</v>
      </c>
      <c r="C20" s="44">
        <v>-29.09327167</v>
      </c>
      <c r="D20" s="44">
        <v>-22.418320590000008</v>
      </c>
      <c r="E20" s="45">
        <v>426.98198223</v>
      </c>
      <c r="F20" s="44">
        <v>-50.12074235</v>
      </c>
      <c r="G20" s="44">
        <v>-57.57873548999999</v>
      </c>
      <c r="H20" s="44">
        <v>-35.955001409999994</v>
      </c>
      <c r="I20" s="44">
        <v>-33.197459430000016</v>
      </c>
    </row>
    <row r="21" spans="1:9" ht="13.5" customHeight="1">
      <c r="A21" s="15" t="str">
        <f>HLOOKUP(INDICE!$F$2,Nombres!$C$3:$E$859,56)</f>
        <v>Beneficio después de impuestos</v>
      </c>
      <c r="B21" s="50">
        <v>90.87703295999995</v>
      </c>
      <c r="C21" s="51">
        <v>79.00314076</v>
      </c>
      <c r="D21" s="51">
        <v>53.82896263000006</v>
      </c>
      <c r="E21" s="52">
        <v>-936.35815956</v>
      </c>
      <c r="F21" s="51">
        <v>108.42572151000002</v>
      </c>
      <c r="G21" s="51">
        <v>124.55039568000004</v>
      </c>
      <c r="H21" s="51">
        <v>84.12665690000001</v>
      </c>
      <c r="I21" s="51">
        <v>125.36282052999991</v>
      </c>
    </row>
    <row r="22" spans="1:9" ht="12" customHeight="1">
      <c r="A22" s="16" t="str">
        <f>HLOOKUP(INDICE!$F$2,Nombres!$C$3:$E$859,57)</f>
        <v>Resultado atribuido a la minoría</v>
      </c>
      <c r="B22" s="43">
        <v>-0.001</v>
      </c>
      <c r="C22" s="44">
        <v>-0.001</v>
      </c>
      <c r="D22" s="44">
        <v>-0.001</v>
      </c>
      <c r="E22" s="45">
        <v>-0.001</v>
      </c>
      <c r="F22" s="44">
        <v>-0.001</v>
      </c>
      <c r="G22" s="44">
        <v>0.057</v>
      </c>
      <c r="H22" s="44">
        <v>-0.001</v>
      </c>
      <c r="I22" s="44">
        <v>-0.004000000000000003</v>
      </c>
    </row>
    <row r="23" spans="1:9" ht="14.25" customHeight="1">
      <c r="A23" s="15" t="str">
        <f>HLOOKUP(INDICE!$F$2,Nombres!$C$3:$E$859,58)</f>
        <v>Beneficio atribuido al Grupo</v>
      </c>
      <c r="B23" s="50">
        <v>90.87603295999995</v>
      </c>
      <c r="C23" s="51">
        <v>79.00214076</v>
      </c>
      <c r="D23" s="51">
        <v>53.827962630000066</v>
      </c>
      <c r="E23" s="52">
        <v>-936.3591595600001</v>
      </c>
      <c r="F23" s="51">
        <v>108.42472151000001</v>
      </c>
      <c r="G23" s="51">
        <v>124.60739568000005</v>
      </c>
      <c r="H23" s="51">
        <v>84.12565690000002</v>
      </c>
      <c r="I23" s="51">
        <v>125.35882052999992</v>
      </c>
    </row>
    <row r="24" spans="1:9" s="63" customFormat="1" ht="14.25" customHeight="1">
      <c r="A24" s="61"/>
      <c r="B24" s="62"/>
      <c r="C24" s="62"/>
      <c r="D24" s="62"/>
      <c r="E24" s="62"/>
      <c r="F24" s="62"/>
      <c r="G24" s="62"/>
      <c r="H24" s="62"/>
      <c r="I24" s="62"/>
    </row>
    <row r="25" spans="1:9" ht="18">
      <c r="A25" s="34" t="str">
        <f>HLOOKUP(INDICE!$F$2,Nombres!$C$3:$E$859,93)</f>
        <v>Cuentas de resultados  </v>
      </c>
      <c r="C25" s="35"/>
      <c r="D25" s="35"/>
      <c r="E25" s="35"/>
      <c r="G25" s="59"/>
      <c r="H25" s="59"/>
      <c r="I25" s="59"/>
    </row>
    <row r="26" spans="1:9" ht="15">
      <c r="A26" s="36" t="str">
        <f>HLOOKUP(INDICE!$F$2,Nombres!$C$3:$E$859,31)</f>
        <v>(Millones de euros constantes)</v>
      </c>
      <c r="C26" s="35"/>
      <c r="D26" s="35"/>
      <c r="E26" s="35"/>
      <c r="G26" s="59"/>
      <c r="H26" s="59"/>
      <c r="I26" s="59"/>
    </row>
    <row r="27" spans="1:9" ht="15">
      <c r="A27" s="37"/>
      <c r="B27" s="70">
        <v>2011</v>
      </c>
      <c r="C27" s="70"/>
      <c r="D27" s="70"/>
      <c r="E27" s="70"/>
      <c r="F27" s="71">
        <v>2012</v>
      </c>
      <c r="G27" s="72"/>
      <c r="H27" s="72"/>
      <c r="I27" s="72"/>
    </row>
    <row r="28" spans="1:9" ht="15">
      <c r="A28" s="37"/>
      <c r="B28" s="37" t="str">
        <f>HLOOKUP(INDICE!$F$2,Nombres!$C$3:$E$857,34)</f>
        <v>1er Trim.</v>
      </c>
      <c r="C28" s="37" t="str">
        <f>HLOOKUP(INDICE!$F$2,Nombres!$C$3:$E$857,35)</f>
        <v>2º Trim.</v>
      </c>
      <c r="D28" s="37" t="str">
        <f>HLOOKUP(INDICE!$F$2,Nombres!$C$3:$E$857,36)</f>
        <v>3er Trim.</v>
      </c>
      <c r="E28" s="37" t="str">
        <f>HLOOKUP(INDICE!$F$2,Nombres!$C$3:$E$857,37)</f>
        <v>4º Trim.</v>
      </c>
      <c r="F28" s="37" t="str">
        <f>HLOOKUP(INDICE!$F$2,Nombres!$C$3:$E$857,34)</f>
        <v>1er Trim.</v>
      </c>
      <c r="G28" s="37" t="str">
        <f>HLOOKUP(INDICE!$F$2,Nombres!$C$3:$E$857,35)</f>
        <v>2º Trim.</v>
      </c>
      <c r="H28" s="37" t="str">
        <f>HLOOKUP(INDICE!$F$2,Nombres!$C$3:$E$857,36)</f>
        <v>3er Trim.</v>
      </c>
      <c r="I28" s="37" t="str">
        <f>HLOOKUP(INDICE!$F$2,Nombres!$C$3:$E$857,37)</f>
        <v>4º Trim.</v>
      </c>
    </row>
    <row r="29" spans="1:9" ht="15">
      <c r="A29" s="15" t="str">
        <f>HLOOKUP(INDICE!$F$2,Nombres!$C$3:$E$859,38)</f>
        <v>Margen de intereses</v>
      </c>
      <c r="B29" s="50">
        <v>412.0756643571633</v>
      </c>
      <c r="C29" s="51">
        <v>412.5041646880238</v>
      </c>
      <c r="D29" s="51">
        <v>409.9393779102363</v>
      </c>
      <c r="E29" s="52">
        <v>401.75348763116597</v>
      </c>
      <c r="F29" s="15">
        <v>396.81048612443135</v>
      </c>
      <c r="G29" s="15">
        <v>394.86681053920574</v>
      </c>
      <c r="H29" s="15">
        <v>382.98712526680083</v>
      </c>
      <c r="I29" s="15">
        <v>376.2183012295619</v>
      </c>
    </row>
    <row r="30" spans="1:9" ht="15">
      <c r="A30" s="16" t="str">
        <f>HLOOKUP(INDICE!$F$2,Nombres!$C$3:$E$859,39)</f>
        <v>Comisiones</v>
      </c>
      <c r="B30" s="43">
        <v>158.56653129248764</v>
      </c>
      <c r="C30" s="44">
        <v>175.44034114763662</v>
      </c>
      <c r="D30" s="44">
        <v>168.94643313053967</v>
      </c>
      <c r="E30" s="45">
        <v>150.06327608979961</v>
      </c>
      <c r="F30" s="46">
        <v>156.09093092884717</v>
      </c>
      <c r="G30" s="46">
        <v>146.00349997044825</v>
      </c>
      <c r="H30" s="46">
        <v>140.8866410956788</v>
      </c>
      <c r="I30" s="46">
        <v>137.83139955502574</v>
      </c>
    </row>
    <row r="31" spans="1:9" ht="15">
      <c r="A31" s="16" t="str">
        <f>HLOOKUP(INDICE!$F$2,Nombres!$C$3:$E$859,40)</f>
        <v>Resultados de operaciones financieras</v>
      </c>
      <c r="B31" s="43">
        <v>65.94916499028722</v>
      </c>
      <c r="C31" s="44">
        <v>19.21135179348414</v>
      </c>
      <c r="D31" s="44">
        <v>25.86130703585424</v>
      </c>
      <c r="E31" s="45">
        <v>29.808440936797016</v>
      </c>
      <c r="F31" s="46">
        <v>37.21982342394</v>
      </c>
      <c r="G31" s="46">
        <v>57.983315423292105</v>
      </c>
      <c r="H31" s="46">
        <v>18.388606653029328</v>
      </c>
      <c r="I31" s="46">
        <v>38.92661438973856</v>
      </c>
    </row>
    <row r="32" spans="1:9" ht="17.25" customHeight="1">
      <c r="A32" s="16" t="str">
        <f>HLOOKUP(INDICE!$F$2,Nombres!$C$3:$E$859,95)</f>
        <v>Otros ingresos netos</v>
      </c>
      <c r="B32" s="43">
        <v>-16.2070981880564</v>
      </c>
      <c r="C32" s="44">
        <v>-7.218746505472082</v>
      </c>
      <c r="D32" s="44">
        <v>-37.87388118076075</v>
      </c>
      <c r="E32" s="45">
        <v>-24.200836951698573</v>
      </c>
      <c r="F32" s="46">
        <v>-17.291992552824333</v>
      </c>
      <c r="G32" s="46">
        <v>-14.415823227152398</v>
      </c>
      <c r="H32" s="46">
        <v>-4.569575235679631</v>
      </c>
      <c r="I32" s="46">
        <v>-4.762653464343639</v>
      </c>
    </row>
    <row r="33" spans="1:9" ht="15.75" customHeight="1">
      <c r="A33" s="15" t="str">
        <f>HLOOKUP(INDICE!$F$2,Nombres!$C$3:$E$859,44)</f>
        <v>Margen bruto</v>
      </c>
      <c r="B33" s="50">
        <v>620.3842624518817</v>
      </c>
      <c r="C33" s="51">
        <v>599.9371111236725</v>
      </c>
      <c r="D33" s="51">
        <v>566.8732368958695</v>
      </c>
      <c r="E33" s="52">
        <v>557.4243677060642</v>
      </c>
      <c r="F33" s="15">
        <v>572.8292479243942</v>
      </c>
      <c r="G33" s="15">
        <v>584.4378027057937</v>
      </c>
      <c r="H33" s="15">
        <v>537.6927977798293</v>
      </c>
      <c r="I33" s="15">
        <v>548.2136617099827</v>
      </c>
    </row>
    <row r="34" spans="1:9" ht="15">
      <c r="A34" s="16" t="str">
        <f>HLOOKUP(INDICE!$F$2,Nombres!$C$3:$E$859,45)</f>
        <v>Gastos de explotación</v>
      </c>
      <c r="B34" s="43">
        <v>-379.201421293047</v>
      </c>
      <c r="C34" s="44">
        <v>-384.4782618101349</v>
      </c>
      <c r="D34" s="44">
        <v>-373.29658025315797</v>
      </c>
      <c r="E34" s="45">
        <v>-389.07692696954746</v>
      </c>
      <c r="F34" s="46">
        <v>-371.1224831602336</v>
      </c>
      <c r="G34" s="46">
        <v>-373.9630496936486</v>
      </c>
      <c r="H34" s="46">
        <v>-376.89232121305173</v>
      </c>
      <c r="I34" s="46">
        <v>-383.766714813066</v>
      </c>
    </row>
    <row r="35" spans="1:9" ht="15">
      <c r="A35" s="16" t="str">
        <f>HLOOKUP(INDICE!$F$2,Nombres!$C$3:$E$859,46)</f>
        <v>  Gastos de administración</v>
      </c>
      <c r="B35" s="43">
        <v>-333.67372920334725</v>
      </c>
      <c r="C35" s="44">
        <v>-339.7943779450854</v>
      </c>
      <c r="D35" s="44">
        <v>-328.5046497204228</v>
      </c>
      <c r="E35" s="45">
        <v>-344.32070640914674</v>
      </c>
      <c r="F35" s="46">
        <v>-329.49478698505214</v>
      </c>
      <c r="G35" s="46">
        <v>-330.35315135942557</v>
      </c>
      <c r="H35" s="46">
        <v>-331.2808857279281</v>
      </c>
      <c r="I35" s="46">
        <v>-330.0915007175942</v>
      </c>
    </row>
    <row r="36" spans="1:9" ht="15">
      <c r="A36" s="16" t="str">
        <f>HLOOKUP(INDICE!$F$2,Nombres!$C$3:$E$859,47)</f>
        <v>  Gastos de personal</v>
      </c>
      <c r="B36" s="43">
        <v>-201.46805155614604</v>
      </c>
      <c r="C36" s="44">
        <v>-208.3308067062452</v>
      </c>
      <c r="D36" s="44">
        <v>-213.7319816029801</v>
      </c>
      <c r="E36" s="45">
        <v>-221.52525244429143</v>
      </c>
      <c r="F36" s="46">
        <v>-213.61005608668728</v>
      </c>
      <c r="G36" s="46">
        <v>-217.85920567866134</v>
      </c>
      <c r="H36" s="46">
        <v>-209.37338770056647</v>
      </c>
      <c r="I36" s="46">
        <v>-199.34218522408491</v>
      </c>
    </row>
    <row r="37" spans="1:9" ht="15">
      <c r="A37" s="16" t="str">
        <f>HLOOKUP(INDICE!$F$2,Nombres!$C$3:$E$859,48)</f>
        <v>  Otros gastos generales de administración</v>
      </c>
      <c r="B37" s="43">
        <v>-132.20567764720118</v>
      </c>
      <c r="C37" s="44">
        <v>-131.46357123884013</v>
      </c>
      <c r="D37" s="44">
        <v>-114.77266811744269</v>
      </c>
      <c r="E37" s="45">
        <v>-122.79545396485533</v>
      </c>
      <c r="F37" s="46">
        <v>-115.8847308983649</v>
      </c>
      <c r="G37" s="46">
        <v>-112.4939456807642</v>
      </c>
      <c r="H37" s="46">
        <v>-121.90749802736158</v>
      </c>
      <c r="I37" s="46">
        <v>-130.7493154935093</v>
      </c>
    </row>
    <row r="38" spans="1:9" ht="13.5" customHeight="1">
      <c r="A38" s="16" t="str">
        <f>HLOOKUP(INDICE!$F$2,Nombres!$C$3:$E$859,49)</f>
        <v>  Amortizaciones</v>
      </c>
      <c r="B38" s="43">
        <v>-45.52769208969985</v>
      </c>
      <c r="C38" s="44">
        <v>-44.68388386504954</v>
      </c>
      <c r="D38" s="44">
        <v>-44.79193053273513</v>
      </c>
      <c r="E38" s="45">
        <v>-44.75622056040064</v>
      </c>
      <c r="F38" s="46">
        <v>-41.62769617518151</v>
      </c>
      <c r="G38" s="46">
        <v>-43.60989833422306</v>
      </c>
      <c r="H38" s="46">
        <v>-45.61143548512365</v>
      </c>
      <c r="I38" s="46">
        <v>-53.67521409547179</v>
      </c>
    </row>
    <row r="39" spans="1:9" ht="14.25" customHeight="1">
      <c r="A39" s="15" t="str">
        <f>HLOOKUP(INDICE!$F$2,Nombres!$C$3:$E$859,50)</f>
        <v>Margen neto</v>
      </c>
      <c r="B39" s="50">
        <v>241.18284115883466</v>
      </c>
      <c r="C39" s="51">
        <v>215.45884931353766</v>
      </c>
      <c r="D39" s="51">
        <v>193.57665664271155</v>
      </c>
      <c r="E39" s="52">
        <v>168.34744073651672</v>
      </c>
      <c r="F39" s="15">
        <v>201.70676476416048</v>
      </c>
      <c r="G39" s="15">
        <v>210.4747530121451</v>
      </c>
      <c r="H39" s="15">
        <v>160.80047656677763</v>
      </c>
      <c r="I39" s="15">
        <v>164.44694689691664</v>
      </c>
    </row>
    <row r="40" spans="1:9" ht="15">
      <c r="A40" s="16" t="str">
        <f>HLOOKUP(INDICE!$F$2,Nombres!$C$3:$E$859,51)</f>
        <v>Pérdidas por deterioro de activos financieros</v>
      </c>
      <c r="B40" s="43">
        <v>-98.76685513084243</v>
      </c>
      <c r="C40" s="44">
        <v>-95.55589151995457</v>
      </c>
      <c r="D40" s="44">
        <v>-98.24833313582653</v>
      </c>
      <c r="E40" s="45">
        <v>-54.879838223030404</v>
      </c>
      <c r="F40" s="46">
        <v>-28.37056296914547</v>
      </c>
      <c r="G40" s="46">
        <v>-13.738741154021497</v>
      </c>
      <c r="H40" s="46">
        <v>-31.378350991765178</v>
      </c>
      <c r="I40" s="46">
        <v>1.5925680949321581</v>
      </c>
    </row>
    <row r="41" spans="1:9" ht="16.5" customHeight="1">
      <c r="A41" s="16" t="str">
        <f>HLOOKUP(INDICE!$F$2,Nombres!$C$3:$E$859,160)</f>
        <v>Dotaciones a provisiones y otros resultados</v>
      </c>
      <c r="B41" s="43">
        <v>-7.778356577707517</v>
      </c>
      <c r="C41" s="44">
        <v>1.4778400757298757</v>
      </c>
      <c r="D41" s="44">
        <v>-15.334489435123558</v>
      </c>
      <c r="E41" s="45">
        <v>-1596.6348634582796</v>
      </c>
      <c r="F41" s="46">
        <v>-11.746272061136743</v>
      </c>
      <c r="G41" s="46">
        <v>-16.147114039311244</v>
      </c>
      <c r="H41" s="46">
        <v>-12.450762016754567</v>
      </c>
      <c r="I41" s="46">
        <v>-5.8721728027974445</v>
      </c>
    </row>
    <row r="42" spans="1:9" ht="12.75" customHeight="1">
      <c r="A42" s="15" t="str">
        <f>HLOOKUP(INDICE!$F$2,Nombres!$C$3:$E$859,54)</f>
        <v>Beneficio antes de impuestos</v>
      </c>
      <c r="B42" s="50">
        <v>134.6376294502847</v>
      </c>
      <c r="C42" s="51">
        <v>121.38079786931294</v>
      </c>
      <c r="D42" s="51">
        <v>79.99383407176144</v>
      </c>
      <c r="E42" s="52">
        <v>-1483.1672609447933</v>
      </c>
      <c r="F42" s="15">
        <v>161.5899297338783</v>
      </c>
      <c r="G42" s="15">
        <v>180.58889781881237</v>
      </c>
      <c r="H42" s="15">
        <v>116.9713635582579</v>
      </c>
      <c r="I42" s="15">
        <v>160.16734218905134</v>
      </c>
    </row>
    <row r="43" spans="1:9" ht="13.5" customHeight="1">
      <c r="A43" s="16" t="str">
        <f>HLOOKUP(INDICE!$F$2,Nombres!$C$3:$E$859,55)</f>
        <v>Impuesto sobre beneficios</v>
      </c>
      <c r="B43" s="43">
        <v>-37.676778396683375</v>
      </c>
      <c r="C43" s="44">
        <v>-32.701680703000974</v>
      </c>
      <c r="D43" s="44">
        <v>-23.348106009661265</v>
      </c>
      <c r="E43" s="45">
        <v>462.75896016215097</v>
      </c>
      <c r="F43" s="46">
        <v>-51.07404627096557</v>
      </c>
      <c r="G43" s="46">
        <v>-57.03063826212514</v>
      </c>
      <c r="H43" s="46">
        <v>-35.032739070990914</v>
      </c>
      <c r="I43" s="46">
        <v>-33.71451507591838</v>
      </c>
    </row>
    <row r="44" spans="1:9" ht="12.75" customHeight="1">
      <c r="A44" s="15" t="str">
        <f>HLOOKUP(INDICE!$F$2,Nombres!$C$3:$E$859,56)</f>
        <v>Beneficio después de impuestos</v>
      </c>
      <c r="B44" s="50">
        <v>96.9608510536013</v>
      </c>
      <c r="C44" s="51">
        <v>88.67911716631198</v>
      </c>
      <c r="D44" s="51">
        <v>56.645728062100176</v>
      </c>
      <c r="E44" s="52">
        <v>-1020.4083007826424</v>
      </c>
      <c r="F44" s="15">
        <v>110.5158834629127</v>
      </c>
      <c r="G44" s="15">
        <v>123.55825955668723</v>
      </c>
      <c r="H44" s="15">
        <v>81.93862448726698</v>
      </c>
      <c r="I44" s="15">
        <v>126.452827113133</v>
      </c>
    </row>
    <row r="45" spans="1:9" ht="12.75" customHeight="1">
      <c r="A45" s="16" t="str">
        <f>HLOOKUP(INDICE!$F$2,Nombres!$C$3:$E$859,57)</f>
        <v>Resultado atribuido a la minoría</v>
      </c>
      <c r="B45" s="43">
        <v>-0.0010645718194254446</v>
      </c>
      <c r="C45" s="44">
        <v>-0.001119444098984286</v>
      </c>
      <c r="D45" s="44">
        <v>-0.0010995599154568925</v>
      </c>
      <c r="E45" s="45">
        <v>-0.001048269857747614</v>
      </c>
      <c r="F45" s="46">
        <v>-0.0010200844169463085</v>
      </c>
      <c r="G45" s="46">
        <v>0.054346976272571304</v>
      </c>
      <c r="H45" s="46">
        <v>0.0005220521864470599</v>
      </c>
      <c r="I45" s="46">
        <v>-0.0028489440420720537</v>
      </c>
    </row>
    <row r="46" spans="1:9" ht="15" customHeight="1">
      <c r="A46" s="15" t="str">
        <f>HLOOKUP(INDICE!$F$2,Nombres!$C$3:$E$859,58)</f>
        <v>Beneficio atribuido al Grupo</v>
      </c>
      <c r="B46" s="50">
        <v>96.95978648178188</v>
      </c>
      <c r="C46" s="51">
        <v>88.67799772221301</v>
      </c>
      <c r="D46" s="51">
        <v>56.644628502184716</v>
      </c>
      <c r="E46" s="52">
        <v>-1020.4093490525001</v>
      </c>
      <c r="F46" s="15">
        <v>110.51486337849575</v>
      </c>
      <c r="G46" s="15">
        <v>123.6126065329598</v>
      </c>
      <c r="H46" s="15">
        <v>81.93914653945345</v>
      </c>
      <c r="I46" s="15">
        <v>126.44997816909093</v>
      </c>
    </row>
  </sheetData>
  <sheetProtection sheet="1" objects="1" scenarios="1"/>
  <mergeCells count="4">
    <mergeCell ref="B4:E4"/>
    <mergeCell ref="F4:I4"/>
    <mergeCell ref="B27:E27"/>
    <mergeCell ref="F27:I27"/>
  </mergeCells>
  <printOptions/>
  <pageMargins left="0.7" right="0.7" top="0.75" bottom="0.75" header="0.3" footer="0.3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D´ AURIA ., LUCA</dc:creator>
  <cp:keywords/>
  <dc:description/>
  <cp:lastModifiedBy>BASTERRA GOYOAGA ,TIRSO</cp:lastModifiedBy>
  <dcterms:created xsi:type="dcterms:W3CDTF">2013-04-19T15:59:28Z</dcterms:created>
  <dcterms:modified xsi:type="dcterms:W3CDTF">2013-04-22T09:09:05Z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