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VII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<sst xmlns="http://schemas.openxmlformats.org/spreadsheetml/2006/main" count="21" uniqueCount="19">
  <si>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ANEXO VII. BALANCES EN MONEDA EXTRANJERA</t>
  </si>
  <si>
    <t>Millones de euros</t>
  </si>
  <si>
    <t>Diciembre 2013</t>
  </si>
  <si>
    <t>Dólares
estadounidenses</t>
  </si>
  <si>
    <t>Pesos
mexicanos</t>
  </si>
  <si>
    <t xml:space="preserve">Otras
monedas </t>
  </si>
  <si>
    <t>Total moneda
extranjera</t>
  </si>
  <si>
    <t>Activo -</t>
  </si>
  <si>
    <t>Caja y depósitos en bancos centrales</t>
  </si>
  <si>
    <t>Cartera de negociación</t>
  </si>
  <si>
    <t>Activos financieros disponibles para la venta</t>
  </si>
  <si>
    <t>Inversiones crediticias</t>
  </si>
  <si>
    <t>Participaciones</t>
  </si>
  <si>
    <t>Activo material</t>
  </si>
  <si>
    <t>Otros activos</t>
  </si>
  <si>
    <t>Total</t>
  </si>
  <si>
    <t xml:space="preserve">Pasivo - </t>
  </si>
  <si>
    <t>Pasivos financieros a coste amortizado</t>
  </si>
  <si>
    <t>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</si>
</sst>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yy;@"/>
    <numFmt numFmtId="165" formatCode="#,##0;\(#,##0\);&quot;-&quot;"/>
  </numFmts>
  <fonts count="18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94FA4"/>
        <bgColor indexed="64"/>
      </patternFill>
    </fill>
  </fills>
  <borders count="17">
    <border>
      <left/>
      <right/>
      <top/>
      <bottom/>
      <diagonal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30000305175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 applyAlignment="1" quotePrefix="1">
      <alignment horizontal="left"/>
    </xf>
    <xf numFmtId="0" fontId="6" fillId="4" borderId="0" xfId="0" applyFont="1" applyFill="1"/>
    <xf numFmtId="0" fontId="8" fillId="2" borderId="0" xfId="0" applyFont="1" applyFill="1"/>
    <xf numFmtId="0" fontId="9" fillId="4" borderId="0" xfId="0" applyFont="1" applyFill="1" applyBorder="1" applyAlignment="1">
      <alignment horizontal="left"/>
    </xf>
    <xf numFmtId="0" fontId="1" fillId="4" borderId="0" xfId="0" applyFont="1" applyFill="1"/>
    <xf numFmtId="0" fontId="10" fillId="4" borderId="0" xfId="0" applyFont="1" applyFill="1" applyBorder="1" applyAlignment="1">
      <alignment horizontal="left"/>
    </xf>
    <xf numFmtId="0" fontId="11" fillId="2" borderId="0" xfId="0" applyFont="1" applyFill="1"/>
    <xf numFmtId="0" fontId="6" fillId="4" borderId="1" xfId="0" applyFont="1" applyFill="1" applyBorder="1"/>
    <xf numFmtId="0" fontId="9" fillId="4" borderId="2" xfId="0" applyFont="1" applyFill="1" applyBorder="1" applyAlignment="1">
      <alignment horizontal="left"/>
    </xf>
    <xf numFmtId="0" fontId="10" fillId="4" borderId="3" xfId="0" applyFont="1" applyFill="1" applyBorder="1"/>
    <xf numFmtId="0" fontId="0" fillId="4" borderId="0" xfId="0" applyFill="1"/>
    <xf numFmtId="0" fontId="6" fillId="4" borderId="4" xfId="0" applyFont="1" applyFill="1" applyBorder="1"/>
    <xf numFmtId="0" fontId="12" fillId="4" borderId="5" xfId="0" applyFont="1" applyFill="1" applyBorder="1" applyAlignment="1" applyProtection="1" quotePrefix="1">
      <alignment horizontal="left"/>
      <protection locked="0"/>
    </xf>
    <xf numFmtId="0" fontId="10" fillId="4" borderId="5" xfId="0" applyFont="1" applyFill="1" applyBorder="1"/>
    <xf numFmtId="0" fontId="10" fillId="4" borderId="6" xfId="0" applyFont="1" applyFill="1" applyBorder="1"/>
    <xf numFmtId="0" fontId="6" fillId="4" borderId="7" xfId="0" applyFont="1" applyFill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>
      <alignment horizontal="left" indent="4"/>
    </xf>
    <xf numFmtId="0" fontId="12" fillId="4" borderId="0" xfId="0" applyFont="1" applyFill="1" applyBorder="1" applyAlignment="1">
      <alignment horizontal="left" indent="2"/>
    </xf>
    <xf numFmtId="0" fontId="10" fillId="4" borderId="8" xfId="0" applyFont="1" applyFill="1" applyBorder="1"/>
    <xf numFmtId="0" fontId="2" fillId="2" borderId="0" xfId="0" applyFont="1" applyFill="1" applyBorder="1" applyAlignment="1">
      <alignment horizontal="center"/>
    </xf>
    <xf numFmtId="0" fontId="13" fillId="5" borderId="0" xfId="0" applyNumberFormat="1" applyFont="1" applyFill="1" applyBorder="1" applyAlignment="1" quotePrefix="1">
      <alignment horizontal="left" vertical="center" wrapText="1"/>
    </xf>
    <xf numFmtId="164" fontId="14" fillId="5" borderId="0" xfId="0" applyNumberFormat="1" applyFont="1" applyFill="1" applyBorder="1" applyAlignment="1">
      <alignment horizontal="left" vertical="center" wrapText="1"/>
    </xf>
    <xf numFmtId="164" fontId="13" fillId="5" borderId="9" xfId="0" applyNumberFormat="1" applyFont="1" applyFill="1" applyBorder="1" applyAlignment="1">
      <alignment horizontal="center" vertical="center" wrapText="1"/>
    </xf>
    <xf numFmtId="164" fontId="13" fillId="5" borderId="9" xfId="0" applyNumberFormat="1" applyFont="1" applyFill="1" applyBorder="1" applyAlignment="1" quotePrefix="1">
      <alignment horizontal="center" vertical="center" wrapText="1"/>
    </xf>
    <xf numFmtId="164" fontId="13" fillId="5" borderId="0" xfId="0" applyNumberFormat="1" applyFont="1" applyFill="1" applyBorder="1" applyAlignment="1" quotePrefix="1">
      <alignment horizontal="center" vertical="center" wrapText="1"/>
    </xf>
    <xf numFmtId="0" fontId="10" fillId="4" borderId="8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6" fillId="4" borderId="7" xfId="0" applyFont="1" applyFill="1" applyBorder="1" applyAlignment="1">
      <alignment/>
    </xf>
    <xf numFmtId="0" fontId="9" fillId="0" borderId="10" xfId="0" applyFont="1" applyFill="1" applyBorder="1" applyAlignment="1" applyProtection="1" quotePrefix="1">
      <alignment horizontal="left"/>
      <protection locked="0"/>
    </xf>
    <xf numFmtId="0" fontId="10" fillId="0" borderId="10" xfId="0" applyFont="1" applyFill="1" applyBorder="1" applyAlignment="1" applyProtection="1" quotePrefix="1">
      <alignment horizontal="left"/>
      <protection locked="0"/>
    </xf>
    <xf numFmtId="165" fontId="9" fillId="0" borderId="10" xfId="0" applyNumberFormat="1" applyFont="1" applyFill="1" applyBorder="1" applyAlignment="1" applyProtection="1">
      <alignment horizontal="right"/>
      <protection locked="0"/>
    </xf>
    <xf numFmtId="165" fontId="9" fillId="0" borderId="11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0" borderId="12" xfId="0" applyFont="1" applyFill="1" applyBorder="1" applyAlignment="1" applyProtection="1" quotePrefix="1">
      <alignment horizontal="left" indent="1"/>
      <protection locked="0"/>
    </xf>
    <xf numFmtId="0" fontId="10" fillId="0" borderId="12" xfId="0" applyFont="1" applyFill="1" applyBorder="1" applyAlignment="1" applyProtection="1" quotePrefix="1">
      <alignment horizontal="left"/>
      <protection locked="0"/>
    </xf>
    <xf numFmtId="165" fontId="10" fillId="0" borderId="12" xfId="0" applyNumberFormat="1" applyFont="1" applyFill="1" applyBorder="1" applyAlignment="1" applyProtection="1">
      <alignment horizontal="right"/>
      <protection locked="0"/>
    </xf>
    <xf numFmtId="165" fontId="10" fillId="0" borderId="13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horizontal="center" wrapText="1"/>
    </xf>
    <xf numFmtId="0" fontId="6" fillId="4" borderId="7" xfId="0" applyFont="1" applyFill="1" applyBorder="1" applyAlignment="1">
      <alignment wrapText="1"/>
    </xf>
    <xf numFmtId="0" fontId="10" fillId="0" borderId="12" xfId="0" applyFont="1" applyFill="1" applyBorder="1" applyAlignment="1" applyProtection="1" quotePrefix="1">
      <alignment horizontal="left" wrapText="1" indent="1"/>
      <protection locked="0"/>
    </xf>
    <xf numFmtId="0" fontId="10" fillId="0" borderId="12" xfId="0" applyFont="1" applyFill="1" applyBorder="1" applyAlignment="1" applyProtection="1" quotePrefix="1">
      <alignment horizontal="left" wrapText="1"/>
      <protection locked="0"/>
    </xf>
    <xf numFmtId="0" fontId="10" fillId="4" borderId="8" xfId="0" applyFont="1" applyFill="1" applyBorder="1" applyAlignment="1">
      <alignment wrapText="1"/>
    </xf>
    <xf numFmtId="0" fontId="16" fillId="2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7" fillId="2" borderId="0" xfId="0" applyFont="1" applyFill="1" applyAlignment="1">
      <alignment horizontal="center"/>
    </xf>
    <xf numFmtId="0" fontId="7" fillId="4" borderId="7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left"/>
      <protection locked="0"/>
    </xf>
    <xf numFmtId="165" fontId="9" fillId="0" borderId="12" xfId="0" applyNumberFormat="1" applyFont="1" applyFill="1" applyBorder="1" applyAlignment="1" applyProtection="1">
      <alignment horizontal="right"/>
      <protection locked="0"/>
    </xf>
    <xf numFmtId="165" fontId="9" fillId="0" borderId="13" xfId="0" applyNumberFormat="1" applyFont="1" applyFill="1" applyBorder="1" applyAlignment="1" applyProtection="1">
      <alignment horizontal="right"/>
      <protection locked="0"/>
    </xf>
    <xf numFmtId="0" fontId="17" fillId="4" borderId="8" xfId="0" applyFont="1" applyFill="1" applyBorder="1" applyAlignment="1">
      <alignment/>
    </xf>
    <xf numFmtId="0" fontId="17" fillId="2" borderId="0" xfId="0" applyFont="1" applyFill="1" applyAlignment="1">
      <alignment/>
    </xf>
    <xf numFmtId="0" fontId="17" fillId="4" borderId="0" xfId="0" applyFont="1" applyFill="1" applyAlignment="1">
      <alignment/>
    </xf>
    <xf numFmtId="0" fontId="9" fillId="0" borderId="12" xfId="0" applyFont="1" applyFill="1" applyBorder="1" applyAlignment="1" applyProtection="1" quotePrefix="1">
      <alignment horizontal="left"/>
      <protection locked="0"/>
    </xf>
    <xf numFmtId="165" fontId="10" fillId="0" borderId="14" xfId="0" applyNumberFormat="1" applyFont="1" applyFill="1" applyBorder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 quotePrefix="1">
      <alignment horizontal="left"/>
      <protection locked="0"/>
    </xf>
    <xf numFmtId="165" fontId="9" fillId="0" borderId="15" xfId="0" applyNumberFormat="1" applyFont="1" applyFill="1" applyBorder="1" applyAlignment="1" applyProtection="1">
      <alignment horizontal="right"/>
      <protection locked="0"/>
    </xf>
    <xf numFmtId="165" fontId="9" fillId="0" borderId="16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/>
    <xf numFmtId="165" fontId="9" fillId="4" borderId="2" xfId="0" applyNumberFormat="1" applyFont="1" applyFill="1" applyBorder="1"/>
    <xf numFmtId="165" fontId="9" fillId="0" borderId="2" xfId="0" applyNumberFormat="1" applyFont="1" applyFill="1" applyBorder="1"/>
    <xf numFmtId="0" fontId="16" fillId="2" borderId="0" xfId="0" applyFont="1" applyFill="1"/>
    <xf numFmtId="0" fontId="10" fillId="4" borderId="0" xfId="0" applyFont="1" applyFill="1"/>
    <xf numFmtId="0" fontId="0" fillId="4" borderId="0" xfId="0" applyFill="1" applyBorder="1"/>
    <xf numFmtId="165" fontId="9" fillId="4" borderId="0" xfId="0" applyNumberFormat="1" applyFont="1" applyFill="1" applyBorder="1"/>
    <xf numFmtId="0" fontId="2" fillId="3" borderId="0" xfId="0" applyFont="1" applyFill="1" applyAlignment="1">
      <alignment horizontal="center"/>
    </xf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 topLeftCell="A1">
      <selection activeCell="K44" sqref="K44"/>
    </sheetView>
  </sheetViews>
  <sheetFormatPr defaultColWidth="11.421875" defaultRowHeight="12.75"/>
  <cols>
    <col min="1" max="1" width="5.7109375" style="80" customWidth="1"/>
    <col min="2" max="2" width="3.7109375" style="20" customWidth="1"/>
    <col min="3" max="3" width="40.7109375" style="20" customWidth="1"/>
    <col min="4" max="4" width="1.7109375" style="20" customWidth="1"/>
    <col min="5" max="8" width="15.7109375" style="20" customWidth="1"/>
    <col min="9" max="9" width="3.7109375" style="20" customWidth="1"/>
    <col min="10" max="10" width="5.7109375" style="81" customWidth="1"/>
    <col min="11" max="16384" width="11.421875" style="20" customWidth="1"/>
  </cols>
  <sheetData>
    <row r="1" spans="1:10" s="7" customFormat="1" ht="20.25">
      <c r="A1" s="1"/>
      <c r="B1" s="2"/>
      <c r="C1" s="3"/>
      <c r="D1" s="4"/>
      <c r="E1" s="4"/>
      <c r="F1" s="4"/>
      <c r="G1" s="4"/>
      <c r="H1" s="5"/>
      <c r="I1" s="4"/>
      <c r="J1" s="6"/>
    </row>
    <row r="2" spans="1:10" s="11" customFormat="1" ht="15" customHeight="1">
      <c r="A2" s="8"/>
      <c r="B2" s="9"/>
      <c r="C2" s="10" t="s">
        <v>0</v>
      </c>
      <c r="D2" s="9"/>
      <c r="J2" s="12"/>
    </row>
    <row r="3" spans="1:10" s="14" customFormat="1" ht="12" customHeight="1">
      <c r="A3" s="1"/>
      <c r="B3" s="13"/>
      <c r="D3" s="15"/>
      <c r="E3" s="15"/>
      <c r="F3" s="15"/>
      <c r="G3" s="15"/>
      <c r="H3" s="15"/>
      <c r="J3" s="16"/>
    </row>
    <row r="4" spans="1:10" ht="12" customHeight="1" thickBot="1">
      <c r="A4" s="1"/>
      <c r="B4" s="17"/>
      <c r="C4" s="18"/>
      <c r="D4" s="18"/>
      <c r="E4" s="18"/>
      <c r="F4" s="18"/>
      <c r="G4" s="18"/>
      <c r="H4" s="18"/>
      <c r="I4" s="19"/>
      <c r="J4" s="16"/>
    </row>
    <row r="5" spans="1:10" ht="15" customHeight="1">
      <c r="A5" s="1"/>
      <c r="B5" s="21"/>
      <c r="C5" s="22"/>
      <c r="D5" s="22"/>
      <c r="E5" s="23"/>
      <c r="F5" s="23"/>
      <c r="G5" s="23"/>
      <c r="H5" s="23"/>
      <c r="I5" s="24"/>
      <c r="J5" s="16"/>
    </row>
    <row r="6" spans="1:10" ht="12" customHeight="1">
      <c r="A6" s="1"/>
      <c r="B6" s="25"/>
      <c r="C6" s="26"/>
      <c r="D6" s="26"/>
      <c r="E6" s="27"/>
      <c r="F6" s="28" t="s">
        <v>1</v>
      </c>
      <c r="G6" s="29"/>
      <c r="H6" s="27"/>
      <c r="I6" s="30"/>
      <c r="J6" s="16"/>
    </row>
    <row r="7" spans="1:10" s="39" customFormat="1" ht="30" customHeight="1">
      <c r="A7" s="31"/>
      <c r="B7" s="25"/>
      <c r="C7" s="32" t="s">
        <v>2</v>
      </c>
      <c r="D7" s="33"/>
      <c r="E7" s="34" t="s">
        <v>3</v>
      </c>
      <c r="F7" s="35" t="s">
        <v>4</v>
      </c>
      <c r="G7" s="35" t="s">
        <v>5</v>
      </c>
      <c r="H7" s="36" t="s">
        <v>6</v>
      </c>
      <c r="I7" s="37"/>
      <c r="J7" s="38"/>
    </row>
    <row r="8" spans="1:10" s="47" customFormat="1" ht="12" customHeight="1">
      <c r="A8" s="40"/>
      <c r="B8" s="41"/>
      <c r="C8" s="42" t="s">
        <v>7</v>
      </c>
      <c r="D8" s="43"/>
      <c r="E8" s="44"/>
      <c r="F8" s="44"/>
      <c r="G8" s="44"/>
      <c r="H8" s="45"/>
      <c r="I8" s="37"/>
      <c r="J8" s="46"/>
    </row>
    <row r="9" spans="1:10" s="47" customFormat="1" ht="12" customHeight="1">
      <c r="A9" s="40"/>
      <c r="B9" s="41"/>
      <c r="C9" s="48" t="s">
        <v>8</v>
      </c>
      <c r="D9" s="49"/>
      <c r="E9" s="50">
        <f>6786350/1000</f>
        <v>6786.35</v>
      </c>
      <c r="F9" s="50">
        <f>6097313/1000</f>
        <v>6097.313</v>
      </c>
      <c r="G9" s="50">
        <f>10446425/1000</f>
        <v>10446.425</v>
      </c>
      <c r="H9" s="51">
        <f>23330088/1000</f>
        <v>23330.088</v>
      </c>
      <c r="I9" s="37"/>
      <c r="J9" s="46"/>
    </row>
    <row r="10" spans="1:10" s="47" customFormat="1" ht="12" customHeight="1">
      <c r="A10" s="40"/>
      <c r="B10" s="41"/>
      <c r="C10" s="48" t="s">
        <v>9</v>
      </c>
      <c r="D10" s="49"/>
      <c r="E10" s="50">
        <f>2592253/1000</f>
        <v>2592.253</v>
      </c>
      <c r="F10" s="50">
        <f>15465237/1000</f>
        <v>15465.237</v>
      </c>
      <c r="G10" s="50">
        <f>3978553/1000</f>
        <v>3978.553</v>
      </c>
      <c r="H10" s="51">
        <f>22036043/1000</f>
        <v>22036.043</v>
      </c>
      <c r="I10" s="37"/>
      <c r="J10" s="46"/>
    </row>
    <row r="11" spans="1:10" s="47" customFormat="1" ht="12" customHeight="1">
      <c r="A11" s="40"/>
      <c r="B11" s="41"/>
      <c r="C11" s="48" t="s">
        <v>10</v>
      </c>
      <c r="D11" s="49"/>
      <c r="E11" s="50">
        <f>(8598869-10552)/1000</f>
        <v>8588.317</v>
      </c>
      <c r="F11" s="50">
        <f>(9432789-88553)/1000</f>
        <v>9344.236</v>
      </c>
      <c r="G11" s="50">
        <f>7528807/1000</f>
        <v>7528.807</v>
      </c>
      <c r="H11" s="51">
        <f>(25560465-10552-88553)/1000</f>
        <v>25461.36</v>
      </c>
      <c r="I11" s="37"/>
      <c r="J11" s="46"/>
    </row>
    <row r="12" spans="1:10" s="47" customFormat="1" ht="12" customHeight="1">
      <c r="A12" s="40"/>
      <c r="B12" s="41"/>
      <c r="C12" s="48" t="s">
        <v>11</v>
      </c>
      <c r="D12" s="49"/>
      <c r="E12" s="50">
        <f>61845839/1000</f>
        <v>61845.839</v>
      </c>
      <c r="F12" s="50">
        <f>(36110025+1)/1000</f>
        <v>36110.026</v>
      </c>
      <c r="G12" s="50">
        <f>46200924/1000</f>
        <v>46200.924</v>
      </c>
      <c r="H12" s="51">
        <f>(144156788+1)/1000</f>
        <v>144156.789</v>
      </c>
      <c r="I12" s="37"/>
      <c r="J12" s="46"/>
    </row>
    <row r="13" spans="1:10" s="58" customFormat="1" ht="12.75">
      <c r="A13" s="52"/>
      <c r="B13" s="53"/>
      <c r="C13" s="54" t="s">
        <v>12</v>
      </c>
      <c r="D13" s="55"/>
      <c r="E13" s="50">
        <f>(59680-54615)/1000</f>
        <v>5.065</v>
      </c>
      <c r="F13" s="50">
        <f>(435554-246567)/1000</f>
        <v>188.987</v>
      </c>
      <c r="G13" s="50">
        <f>(30096+4116490+50000)/1000</f>
        <v>4196.586</v>
      </c>
      <c r="H13" s="51">
        <f>(525330+3865308)/1000</f>
        <v>4390.638</v>
      </c>
      <c r="I13" s="56"/>
      <c r="J13" s="57"/>
    </row>
    <row r="14" spans="1:10" s="47" customFormat="1" ht="12" customHeight="1">
      <c r="A14" s="40"/>
      <c r="B14" s="41"/>
      <c r="C14" s="48" t="s">
        <v>13</v>
      </c>
      <c r="D14" s="49"/>
      <c r="E14" s="50">
        <f>672879/1000</f>
        <v>672.879</v>
      </c>
      <c r="F14" s="50">
        <f>+(1456746)/1000</f>
        <v>1456.746</v>
      </c>
      <c r="G14" s="50">
        <f>957815/1000</f>
        <v>957.815</v>
      </c>
      <c r="H14" s="51">
        <f>+(3087440)/1000</f>
        <v>3087.44</v>
      </c>
      <c r="I14" s="37"/>
      <c r="J14" s="46"/>
    </row>
    <row r="15" spans="1:10" s="47" customFormat="1" ht="12" customHeight="1">
      <c r="A15" s="40"/>
      <c r="B15" s="41"/>
      <c r="C15" s="48" t="s">
        <v>14</v>
      </c>
      <c r="D15" s="49"/>
      <c r="E15" s="50">
        <f>(2378591+54615)/1000</f>
        <v>2433.206</v>
      </c>
      <c r="F15" s="50">
        <f>(4297057+246567)/1000</f>
        <v>4543.624</v>
      </c>
      <c r="G15" s="50">
        <f>(7667728-4166490)/1000</f>
        <v>3501.238</v>
      </c>
      <c r="H15" s="50">
        <f>(14343376-3865308)/1000</f>
        <v>10478.068</v>
      </c>
      <c r="I15" s="37"/>
      <c r="J15" s="46"/>
    </row>
    <row r="16" spans="1:10" s="66" customFormat="1" ht="12" customHeight="1">
      <c r="A16" s="59"/>
      <c r="B16" s="60"/>
      <c r="C16" s="61" t="s">
        <v>15</v>
      </c>
      <c r="D16" s="49"/>
      <c r="E16" s="62">
        <f>(82934461-10552)/1000</f>
        <v>82923.909</v>
      </c>
      <c r="F16" s="62">
        <f>(73294721+1-88553)/1000</f>
        <v>73206.169</v>
      </c>
      <c r="G16" s="62">
        <f>76810348/1000</f>
        <v>76810.348</v>
      </c>
      <c r="H16" s="63">
        <f>(233039530-10551-88553)/1000</f>
        <v>232940.426</v>
      </c>
      <c r="I16" s="64"/>
      <c r="J16" s="65"/>
    </row>
    <row r="17" spans="1:10" s="47" customFormat="1" ht="12" customHeight="1">
      <c r="A17" s="40"/>
      <c r="B17" s="41"/>
      <c r="C17" s="67" t="s">
        <v>16</v>
      </c>
      <c r="D17" s="49"/>
      <c r="E17" s="50"/>
      <c r="F17" s="62"/>
      <c r="G17" s="62"/>
      <c r="H17" s="51"/>
      <c r="I17" s="37"/>
      <c r="J17" s="46"/>
    </row>
    <row r="18" spans="1:10" s="47" customFormat="1" ht="12" customHeight="1">
      <c r="A18" s="40"/>
      <c r="B18" s="41"/>
      <c r="C18" s="48" t="s">
        <v>9</v>
      </c>
      <c r="D18" s="49"/>
      <c r="E18" s="50">
        <f>1449765/1000</f>
        <v>1449.765</v>
      </c>
      <c r="F18" s="50">
        <f>4400025/1000</f>
        <v>4400.025</v>
      </c>
      <c r="G18" s="50">
        <f>1100140/1000</f>
        <v>1100.14</v>
      </c>
      <c r="H18" s="51">
        <f>6949930/1000</f>
        <v>6949.93</v>
      </c>
      <c r="I18" s="37"/>
      <c r="J18" s="46"/>
    </row>
    <row r="19" spans="1:10" s="47" customFormat="1" ht="12" customHeight="1">
      <c r="A19" s="40"/>
      <c r="B19" s="41"/>
      <c r="C19" s="48" t="s">
        <v>17</v>
      </c>
      <c r="D19" s="49"/>
      <c r="E19" s="50">
        <f>85756236/1000</f>
        <v>85756.236</v>
      </c>
      <c r="F19" s="50">
        <f>51035563/1000</f>
        <v>51035.563</v>
      </c>
      <c r="G19" s="50">
        <f>58267153/1000</f>
        <v>58267.153</v>
      </c>
      <c r="H19" s="51">
        <f>195058952/1000</f>
        <v>195058.952</v>
      </c>
      <c r="I19" s="37"/>
      <c r="J19" s="46"/>
    </row>
    <row r="20" spans="1:10" s="47" customFormat="1" ht="12" customHeight="1">
      <c r="A20" s="40"/>
      <c r="B20" s="41"/>
      <c r="C20" s="48" t="s">
        <v>18</v>
      </c>
      <c r="D20" s="49"/>
      <c r="E20" s="68">
        <v>-64</v>
      </c>
      <c r="F20" s="51">
        <f aca="true" t="shared" si="0" ref="F20:G20">+F21-F19-F18</f>
        <v>8131.359999999995</v>
      </c>
      <c r="G20" s="51">
        <f t="shared" si="0"/>
        <v>2585.7530000000033</v>
      </c>
      <c r="H20" s="51">
        <v>10653</v>
      </c>
      <c r="I20" s="37"/>
      <c r="J20" s="46"/>
    </row>
    <row r="21" spans="1:10" s="66" customFormat="1" ht="12" customHeight="1">
      <c r="A21" s="59"/>
      <c r="B21" s="60"/>
      <c r="C21" s="69" t="s">
        <v>15</v>
      </c>
      <c r="D21" s="70"/>
      <c r="E21" s="71">
        <f>(87145505-3931)/1000</f>
        <v>87141.574</v>
      </c>
      <c r="F21" s="71">
        <f>(63593513-26565)/1000</f>
        <v>63566.948</v>
      </c>
      <c r="G21" s="71">
        <f>+(61953046)/1000</f>
        <v>61953.046</v>
      </c>
      <c r="H21" s="72">
        <f>(212692064-3931-26565)/1000</f>
        <v>212661.568</v>
      </c>
      <c r="I21" s="64"/>
      <c r="J21" s="65"/>
    </row>
    <row r="22" spans="1:10" s="77" customFormat="1" ht="12" customHeight="1" thickBot="1">
      <c r="A22" s="40"/>
      <c r="B22" s="73"/>
      <c r="C22" s="18"/>
      <c r="D22" s="18"/>
      <c r="E22" s="74"/>
      <c r="F22" s="74"/>
      <c r="G22" s="74"/>
      <c r="H22" s="75"/>
      <c r="I22" s="19"/>
      <c r="J22" s="76"/>
    </row>
    <row r="23" spans="1:10" s="77" customFormat="1" ht="12" customHeight="1">
      <c r="A23" s="40"/>
      <c r="B23" s="78"/>
      <c r="C23" s="13"/>
      <c r="D23" s="13"/>
      <c r="E23" s="79"/>
      <c r="F23" s="79"/>
      <c r="G23" s="79"/>
      <c r="H23" s="79"/>
      <c r="I23" s="26"/>
      <c r="J23" s="76"/>
    </row>
    <row r="24" spans="1:10" ht="12.75">
      <c r="A24" s="1"/>
      <c r="B24" s="6"/>
      <c r="C24" s="6"/>
      <c r="D24" s="6"/>
      <c r="E24" s="6"/>
      <c r="F24" s="6"/>
      <c r="G24" s="6"/>
      <c r="H24" s="6"/>
      <c r="I24" s="6"/>
      <c r="J24" s="6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2014-03-03T09:27:33Z</dcterms:created>
  <dcterms:modified xsi:type="dcterms:W3CDTF">2014-03-03T09:27:34Z</dcterms:modified>
  <cp:category/>
  <cp:version/>
  <cp:contentType/>
  <cp:contentStatus/>
</cp:coreProperties>
</file>